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85" windowWidth="21735" windowHeight="11190" activeTab="0"/>
  </bookViews>
  <sheets>
    <sheet name="Rekapitulace stavby" sheetId="1" r:id="rId1"/>
    <sheet name="2017-001-01 - Bourací práce" sheetId="2" r:id="rId2"/>
    <sheet name="2017-001-02 - Zpevněné pl..." sheetId="3" r:id="rId3"/>
    <sheet name="2017-001-03 - Základy" sheetId="4" r:id="rId4"/>
    <sheet name="2017-001-04 - Stěny, příčky" sheetId="5" r:id="rId5"/>
    <sheet name="2017-001-05 - Strop, přek..." sheetId="6" r:id="rId6"/>
    <sheet name="2017-001-06 - Střecha" sheetId="7" r:id="rId7"/>
    <sheet name="2017-001-07 - Okna, dveře..." sheetId="8" r:id="rId8"/>
    <sheet name="2017-001-08 - Podlaha" sheetId="9" r:id="rId9"/>
    <sheet name="2017-001-09 - Omíty, malb..." sheetId="10" r:id="rId10"/>
    <sheet name="2017-001-10 - Vnější omít..." sheetId="11" r:id="rId11"/>
    <sheet name="2017-001-11 - Klempířské kce" sheetId="12" r:id="rId12"/>
    <sheet name="2017-001-12 - Zámečnické ..." sheetId="13" r:id="rId13"/>
    <sheet name="2017-001-13 - ZTI" sheetId="14" r:id="rId14"/>
    <sheet name="2017-001-14 - UT- vytápění" sheetId="15" r:id="rId15"/>
    <sheet name="2017-001-15 - VZT" sheetId="16" r:id="rId16"/>
    <sheet name="2017-001-16 - Silnoproud" sheetId="17" r:id="rId17"/>
    <sheet name="2017-001-17 - Slaboproud" sheetId="18" r:id="rId18"/>
    <sheet name="2017-001-18 - Dešťová kan..." sheetId="19" r:id="rId19"/>
    <sheet name="2017-001-19 - VRN" sheetId="20" r:id="rId20"/>
  </sheets>
  <definedNames>
    <definedName name="_xlnm.Print_Area" localSheetId="1">'2017-001-01 - Bourací práce'!$C$4:$Q$70,'2017-001-01 - Bourací práce'!$C$76:$Q$102,'2017-001-01 - Bourací práce'!$C$108:$Q$154</definedName>
    <definedName name="_xlnm.Print_Area" localSheetId="2">'2017-001-02 - Zpevněné pl...'!$C$4:$Q$70,'2017-001-02 - Zpevněné pl...'!$C$76:$Q$102,'2017-001-02 - Zpevněné pl...'!$C$108:$Q$201</definedName>
    <definedName name="_xlnm.Print_Area" localSheetId="3">'2017-001-03 - Základy'!$C$4:$Q$70,'2017-001-03 - Základy'!$C$76:$Q$103,'2017-001-03 - Základy'!$C$109:$Q$186</definedName>
    <definedName name="_xlnm.Print_Area" localSheetId="4">'2017-001-04 - Stěny, příčky'!$C$4:$Q$70,'2017-001-04 - Stěny, příčky'!$C$76:$Q$95,'2017-001-04 - Stěny, příčky'!$C$101:$Q$120</definedName>
    <definedName name="_xlnm.Print_Area" localSheetId="5">'2017-001-05 - Strop, přek...'!$C$4:$Q$70,'2017-001-05 - Strop, přek...'!$C$76:$Q$98,'2017-001-05 - Strop, přek...'!$C$104:$Q$137</definedName>
    <definedName name="_xlnm.Print_Area" localSheetId="6">'2017-001-06 - Střecha'!$C$4:$Q$70,'2017-001-06 - Střecha'!$C$76:$Q$97,'2017-001-06 - Střecha'!$C$103:$Q$154</definedName>
    <definedName name="_xlnm.Print_Area" localSheetId="7">'2017-001-07 - Okna, dveře...'!$C$4:$Q$70,'2017-001-07 - Okna, dveře...'!$C$76:$Q$99,'2017-001-07 - Okna, dveře...'!$C$105:$Q$160</definedName>
    <definedName name="_xlnm.Print_Area" localSheetId="8">'2017-001-08 - Podlaha'!$C$4:$Q$70,'2017-001-08 - Podlaha'!$C$76:$Q$96,'2017-001-08 - Podlaha'!$C$102:$Q$135</definedName>
    <definedName name="_xlnm.Print_Area" localSheetId="9">'2017-001-09 - Omíty, malb...'!$C$4:$Q$70,'2017-001-09 - Omíty, malb...'!$C$76:$Q$102,'2017-001-09 - Omíty, malb...'!$C$108:$Q$154</definedName>
    <definedName name="_xlnm.Print_Area" localSheetId="10">'2017-001-10 - Vnější omít...'!$C$4:$Q$70,'2017-001-10 - Vnější omít...'!$C$76:$Q$98,'2017-001-10 - Vnější omít...'!$C$104:$Q$133</definedName>
    <definedName name="_xlnm.Print_Area" localSheetId="11">'2017-001-11 - Klempířské kce'!$C$4:$Q$70,'2017-001-11 - Klempířské kce'!$C$76:$Q$95,'2017-001-11 - Klempířské kce'!$C$101:$Q$130</definedName>
    <definedName name="_xlnm.Print_Area" localSheetId="12">'2017-001-12 - Zámečnické ...'!$C$4:$Q$70,'2017-001-12 - Zámečnické ...'!$C$76:$Q$94,'2017-001-12 - Zámečnické ...'!$C$100:$Q$120</definedName>
    <definedName name="_xlnm.Print_Area" localSheetId="13">'2017-001-13 - ZTI'!$C$4:$Q$70,'2017-001-13 - ZTI'!$C$76:$Q$103,'2017-001-13 - ZTI'!$C$109:$Q$158</definedName>
    <definedName name="_xlnm.Print_Area" localSheetId="14">'2017-001-14 - UT- vytápění'!$C$4:$Q$70,'2017-001-14 - UT- vytápění'!$C$76:$Q$97,'2017-001-14 - UT- vytápění'!$C$103:$Q$136</definedName>
    <definedName name="_xlnm.Print_Area" localSheetId="15">'2017-001-15 - VZT'!$C$4:$Q$70,'2017-001-15 - VZT'!$C$76:$Q$99,'2017-001-15 - VZT'!$C$105:$Q$148</definedName>
    <definedName name="_xlnm.Print_Area" localSheetId="16">'2017-001-16 - Silnoproud'!$C$4:$Q$70,'2017-001-16 - Silnoproud'!$C$76:$Q$103,'2017-001-16 - Silnoproud'!$C$109:$Q$192</definedName>
    <definedName name="_xlnm.Print_Area" localSheetId="17">'2017-001-17 - Slaboproud'!$C$4:$Q$70,'2017-001-17 - Slaboproud'!$C$76:$Q$95,'2017-001-17 - Slaboproud'!$C$101:$Q$133</definedName>
    <definedName name="_xlnm.Print_Area" localSheetId="18">'2017-001-18 - Dešťová kan...'!$C$4:$Q$70,'2017-001-18 - Dešťová kan...'!$C$76:$Q$96,'2017-001-18 - Dešťová kan...'!$C$102:$Q$145</definedName>
    <definedName name="_xlnm.Print_Area" localSheetId="19">'2017-001-19 - VRN'!$C$4:$Q$70,'2017-001-19 - VRN'!$C$76:$Q$97,'2017-001-19 - VRN'!$C$103:$Q$128</definedName>
    <definedName name="_xlnm.Print_Area" localSheetId="0">'Rekapitulace stavby'!$C$4:$AP$70,'Rekapitulace stavby'!$C$76:$AP$110</definedName>
    <definedName name="_xlnm.Print_Titles" localSheetId="0">'Rekapitulace stavby'!$85:$85</definedName>
    <definedName name="_xlnm.Print_Titles" localSheetId="1">'2017-001-01 - Bourací práce'!$118:$118</definedName>
    <definedName name="_xlnm.Print_Titles" localSheetId="2">'2017-001-02 - Zpevněné pl...'!$118:$118</definedName>
    <definedName name="_xlnm.Print_Titles" localSheetId="3">'2017-001-03 - Základy'!$119:$119</definedName>
    <definedName name="_xlnm.Print_Titles" localSheetId="6">'2017-001-06 - Střecha'!$113:$113</definedName>
    <definedName name="_xlnm.Print_Titles" localSheetId="8">'2017-001-08 - Podlaha'!$112:$112</definedName>
    <definedName name="_xlnm.Print_Titles" localSheetId="10">'2017-001-10 - Vnější omít...'!$114:$114</definedName>
    <definedName name="_xlnm.Print_Titles" localSheetId="11">'2017-001-11 - Klempířské kce'!$111:$111</definedName>
    <definedName name="_xlnm.Print_Titles" localSheetId="12">'2017-001-12 - Zámečnické ...'!$110:$110</definedName>
    <definedName name="_xlnm.Print_Titles" localSheetId="13">'2017-001-13 - ZTI'!$119:$119</definedName>
    <definedName name="_xlnm.Print_Titles" localSheetId="14">'2017-001-14 - UT- vytápění'!$113:$113</definedName>
    <definedName name="_xlnm.Print_Titles" localSheetId="15">'2017-001-15 - VZT'!$115:$115</definedName>
    <definedName name="_xlnm.Print_Titles" localSheetId="16">'2017-001-16 - Silnoproud'!$119:$119</definedName>
    <definedName name="_xlnm.Print_Titles" localSheetId="17">'2017-001-17 - Slaboproud'!$111:$111</definedName>
    <definedName name="_xlnm.Print_Titles" localSheetId="18">'2017-001-18 - Dešťová kan...'!$112:$112</definedName>
    <definedName name="_xlnm.Print_Titles" localSheetId="19">'2017-001-19 - VRN'!$113:$113</definedName>
  </definedNames>
  <calcPr calcId="145621"/>
</workbook>
</file>

<file path=xl/sharedStrings.xml><?xml version="1.0" encoding="utf-8"?>
<sst xmlns="http://schemas.openxmlformats.org/spreadsheetml/2006/main" count="10368" uniqueCount="1769">
  <si>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</si>
  <si>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</si>
  <si>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</si>
  <si>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</si>
  <si>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</si>
  <si>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</si>
  <si>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</si>
  <si>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</si>
  <si>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</si>
  <si>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</si>
  <si>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</si>
  <si>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</si>
  <si>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</si>
  <si>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</si>
  <si>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</si>
  <si>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</si>
  <si>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2017-001</t>
  </si>
  <si>
    <t>Stavba:</t>
  </si>
  <si>
    <t>Přístavba garáže hasičské zbrojnice</t>
  </si>
  <si>
    <t>JKSO:</t>
  </si>
  <si>
    <t>CC-CZ:</t>
  </si>
  <si>
    <t>Místo:</t>
  </si>
  <si>
    <t>Klecany čp.301</t>
  </si>
  <si>
    <t>Datum:</t>
  </si>
  <si>
    <t>10. 1. 2017</t>
  </si>
  <si>
    <t>Objednatel:</t>
  </si>
  <si>
    <t>IČ:</t>
  </si>
  <si>
    <t>Město Klecany Do Klecánek 52/24 PSČ 250 67</t>
  </si>
  <si>
    <t>DIČ:</t>
  </si>
  <si>
    <t>Zhotovitel:</t>
  </si>
  <si>
    <t xml:space="preserve"> </t>
  </si>
  <si>
    <t>Projektant:</t>
  </si>
  <si>
    <t>ASLB spol.s.r.o.Dětská 178, Praha 10</t>
  </si>
  <si>
    <t>True</t>
  </si>
  <si>
    <t>Zpracovatel:</t>
  </si>
  <si>
    <t>Ing. 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</si>
  <si>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</si>
  <si>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</si>
  <si>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</si>
  <si>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</si>
  <si>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</si>
  <si>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</si>
  <si>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</si>
  <si>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</si>
  <si>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</si>
  <si>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</si>
  <si>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</si>
  <si>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</si>
  <si>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</si>
  <si>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</si>
  <si>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</si>
  <si>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</si>
  <si>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</si>
  <si>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</si>
  <si>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</si>
  <si>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</si>
  <si>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</si>
  <si>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</si>
  <si>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</si>
  <si>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</si>
  <si>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</si>
  <si>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</si>
  <si>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</si>
  <si>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</si>
  <si>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</si>
  <si>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</si>
  <si>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</si>
  <si>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</si>
  <si>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</si>
  <si>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</si>
  <si>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</si>
  <si>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</si>
  <si>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</si>
  <si>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</si>
  <si>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</si>
  <si>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</si>
  <si>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</si>
  <si>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</si>
  <si>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</si>
  <si>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</si>
  <si>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{1c38a315-a15e-47f0-a61e-291ae7099b91}</t>
  </si>
  <si>
    <t>{00000000-0000-0000-0000-000000000000}</t>
  </si>
  <si>
    <t>/</t>
  </si>
  <si>
    <t>2017-001-01</t>
  </si>
  <si>
    <t>Bourací práce</t>
  </si>
  <si>
    <t>1</t>
  </si>
  <si>
    <t>{928a786a-2a27-409f-b503-6a3c8422cf17}</t>
  </si>
  <si>
    <t>2017-001-02</t>
  </si>
  <si>
    <t>Zpevněné plochy</t>
  </si>
  <si>
    <t>{8ac0761b-39eb-44be-af09-a7c41cbfa010}</t>
  </si>
  <si>
    <t>2017-001-03</t>
  </si>
  <si>
    <t>Základy</t>
  </si>
  <si>
    <t>{8b0947e7-042f-4f59-86c1-a04d2f57739d}</t>
  </si>
  <si>
    <t>2017-001-04</t>
  </si>
  <si>
    <t>Stěny, příčky</t>
  </si>
  <si>
    <t>{80536412-6f0b-4146-bc0e-9c2beaf9b574}</t>
  </si>
  <si>
    <t>2017-001-05</t>
  </si>
  <si>
    <t>Strop, překlady, věnec</t>
  </si>
  <si>
    <t>{dfb1ee57-5ac9-4b5e-955d-2489257fc09e}</t>
  </si>
  <si>
    <t>2017-001-06</t>
  </si>
  <si>
    <t>Střecha</t>
  </si>
  <si>
    <t>{ddf90b49-303f-48df-8754-8e10ed5fb09e}</t>
  </si>
  <si>
    <t>2017-001-07</t>
  </si>
  <si>
    <t>Okna, dveře, vrata</t>
  </si>
  <si>
    <t>{359a9e7b-7bd8-446a-86eb-fa4e32ca4a83}</t>
  </si>
  <si>
    <t>2017-001-08</t>
  </si>
  <si>
    <t>Podlaha</t>
  </si>
  <si>
    <t>{b53dcfdc-84c1-4848-9423-6dca4531b4b7}</t>
  </si>
  <si>
    <t>2017-001-09</t>
  </si>
  <si>
    <t>Omíty, malby a obklady</t>
  </si>
  <si>
    <t>{b19f79d1-bf5c-46d1-a0a9-84d9cc0bcfa6}</t>
  </si>
  <si>
    <t>2017-001-10</t>
  </si>
  <si>
    <t>Vnější omítky a zateplení</t>
  </si>
  <si>
    <t>{fa801433-0cba-40b0-836e-339cd54d8223}</t>
  </si>
  <si>
    <t>2017-001-11</t>
  </si>
  <si>
    <t>Klempířské kce</t>
  </si>
  <si>
    <t>{6227f3f9-a621-4462-9211-ed3247a4ccb8}</t>
  </si>
  <si>
    <t>2017-001-12</t>
  </si>
  <si>
    <t>Zámečnické  kce</t>
  </si>
  <si>
    <t>{fdac487b-be01-49c7-b74a-99e6908057f2}</t>
  </si>
  <si>
    <t>2017-001-13</t>
  </si>
  <si>
    <t>ZTI</t>
  </si>
  <si>
    <t>{a51755a1-21eb-41e3-9a0e-dc9e80c71ff2}</t>
  </si>
  <si>
    <t>2017-001-14</t>
  </si>
  <si>
    <t>UT- vytápění</t>
  </si>
  <si>
    <t>{184b89c8-478a-45a3-8b7c-9290f99cdcd5}</t>
  </si>
  <si>
    <t>2017-001-15</t>
  </si>
  <si>
    <t>VZT</t>
  </si>
  <si>
    <t>{995bf7c0-a564-460f-93d7-ff70956a1edf}</t>
  </si>
  <si>
    <t>2017-001-16</t>
  </si>
  <si>
    <t>Silnoproud</t>
  </si>
  <si>
    <t>{e1429470-cc48-44f0-a65e-5a8945277567}</t>
  </si>
  <si>
    <t>2017-001-17</t>
  </si>
  <si>
    <t>Slaboproud</t>
  </si>
  <si>
    <t>{8d63cb90-4063-422d-b37e-96a10045a38d}</t>
  </si>
  <si>
    <t>2017-001-18</t>
  </si>
  <si>
    <t>Dešťová kanalizace</t>
  </si>
  <si>
    <t>{1e0d71b4-4054-48a0-8fef-5d5ca3e7ccc9}</t>
  </si>
  <si>
    <t>2017-001-19</t>
  </si>
  <si>
    <t>VRN</t>
  </si>
  <si>
    <t>{51475e72-9540-47b8-aca4-428b0f5bb73b}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</si>
  <si>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</si>
  <si>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</si>
  <si>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</si>
  <si>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</si>
  <si>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</si>
  <si>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</si>
  <si>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</si>
  <si>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</si>
  <si>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</si>
  <si>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</si>
  <si>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</si>
  <si>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</si>
  <si>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2017-001-01 - Bourací práce</t>
  </si>
  <si>
    <t>Zpracováno dle metodiky ÚRS s maximálním zatříděním položek (popisu činností) dle Třídníku stavebních konstrukcí a prací. Použita databáze směrných cen 2017/I.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</si>
  <si>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</si>
  <si>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</si>
  <si>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</si>
  <si>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</si>
  <si>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</si>
  <si>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</si>
  <si>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</si>
  <si>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</si>
  <si>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</si>
  <si>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96 - Bourání konstrukcí</t>
  </si>
  <si>
    <t xml:space="preserve">    97 - Prorážení otvorů a ostatní bourací práce</t>
  </si>
  <si>
    <t xml:space="preserve">    997 - Přesun sutě</t>
  </si>
  <si>
    <t xml:space="preserve">    997-1 - Přesun sutě- pro okapní chodník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</si>
  <si>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</si>
  <si>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</si>
  <si>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</si>
  <si>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</si>
  <si>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</si>
  <si>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</si>
  <si>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</si>
  <si>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</si>
  <si>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</si>
  <si>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</si>
  <si>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</si>
  <si>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</si>
  <si>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</si>
  <si>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</si>
  <si>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</si>
  <si>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</si>
  <si>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</si>
  <si>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</si>
  <si>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</si>
  <si>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</si>
  <si>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</si>
  <si>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113107122</t>
  </si>
  <si>
    <t>Odstranění podkladu pl do 50 m2 z kameniva drceného tl 200 mm</t>
  </si>
  <si>
    <t>m2</t>
  </si>
  <si>
    <t>4</t>
  </si>
  <si>
    <t>-1385943666</t>
  </si>
  <si>
    <t>113204111</t>
  </si>
  <si>
    <t>Vytrhání obrub záhonových</t>
  </si>
  <si>
    <t>m</t>
  </si>
  <si>
    <t>2140616472</t>
  </si>
  <si>
    <t>3</t>
  </si>
  <si>
    <t>968072455</t>
  </si>
  <si>
    <t>Vybourání kovových dveřních zárubní pl do 2 m2</t>
  </si>
  <si>
    <t>-1338981102</t>
  </si>
  <si>
    <t>973031325</t>
  </si>
  <si>
    <t>Vysekání kapes ve zdivu cihelném na MV nebo MVC pl do 0,10 m2 hl do 300 mm</t>
  </si>
  <si>
    <t>kus</t>
  </si>
  <si>
    <t>371442701</t>
  </si>
  <si>
    <t>5</t>
  </si>
  <si>
    <t>973032863</t>
  </si>
  <si>
    <t>Vysekání kapes ve zdivu z dutých cihel nebo tvárnic pro zavázání příček nebo zdí tl do 150 mm</t>
  </si>
  <si>
    <t>1189694961</t>
  </si>
  <si>
    <t>6</t>
  </si>
  <si>
    <t>973032865</t>
  </si>
  <si>
    <t>Vysekání kapes ve zdivu z dutých cihel nebo tvárnic pro zavázání příček nebo zdí tl do 450 mm</t>
  </si>
  <si>
    <t>-1167754368</t>
  </si>
  <si>
    <t>7</t>
  </si>
  <si>
    <t>997013211</t>
  </si>
  <si>
    <t>Vnitrostaveništní doprava suti a vybouraných hmot pro budovy v do 6 m ručně</t>
  </si>
  <si>
    <t>t</t>
  </si>
  <si>
    <t>-748592708</t>
  </si>
  <si>
    <t>8</t>
  </si>
  <si>
    <t>997013501</t>
  </si>
  <si>
    <t>Odvoz suti a vybouraných hmot na skládku nebo meziskládku do 1 km se složením</t>
  </si>
  <si>
    <t>486334943</t>
  </si>
  <si>
    <t>9</t>
  </si>
  <si>
    <t>997013509</t>
  </si>
  <si>
    <t>Příplatek k odvozu suti a vybouraných hmot na skládku ZKD 1 km přes 1 km</t>
  </si>
  <si>
    <t>-461564014</t>
  </si>
  <si>
    <t>10</t>
  </si>
  <si>
    <t>997013803</t>
  </si>
  <si>
    <t>Poplatek za uložení stavebního odpadu z keramických materiálů na skládce (skládkovné)</t>
  </si>
  <si>
    <t>2137936449</t>
  </si>
  <si>
    <t>11</t>
  </si>
  <si>
    <t>997013811</t>
  </si>
  <si>
    <t>Poplatek za uložení stavebního dřevěného odpadu na skládce (skládkovné)</t>
  </si>
  <si>
    <t>1896923307</t>
  </si>
  <si>
    <t>12</t>
  </si>
  <si>
    <t>997013814</t>
  </si>
  <si>
    <t>Poplatek za uložení stavebního odpadu z izolačních hmot na skládce (skládkovné)</t>
  </si>
  <si>
    <t>673691183</t>
  </si>
  <si>
    <t>13</t>
  </si>
  <si>
    <t>997013831</t>
  </si>
  <si>
    <t>Poplatek za uložení stavebního směsného odpadu na skládce (skládkovné)</t>
  </si>
  <si>
    <t>1984250671</t>
  </si>
  <si>
    <t>14</t>
  </si>
  <si>
    <t>997221141</t>
  </si>
  <si>
    <t>Vodorovná doprava suti ze sypkých materiálů stavebním kolečkem do 50 m- ke kontejneru</t>
  </si>
  <si>
    <t>-267389677</t>
  </si>
  <si>
    <t>997221151</t>
  </si>
  <si>
    <t>Vodorovná doprava suti z kusových materiálů stavebním kolečkem do 50 m- ke kontejneru</t>
  </si>
  <si>
    <t>-574893720</t>
  </si>
  <si>
    <t>16</t>
  </si>
  <si>
    <t>997221551</t>
  </si>
  <si>
    <t>Vodorovná doprava suti ze sypkých materiálů do 1 km</t>
  </si>
  <si>
    <t>449754111</t>
  </si>
  <si>
    <t>17</t>
  </si>
  <si>
    <t>997221559</t>
  </si>
  <si>
    <t>Příplatek ZKD 1 km u vodorovné dopravy suti ze sypkých materiálů</t>
  </si>
  <si>
    <t>1817385322</t>
  </si>
  <si>
    <t>18</t>
  </si>
  <si>
    <t>997221561</t>
  </si>
  <si>
    <t>Vodorovná doprava suti z kusových materiálů do 1 km</t>
  </si>
  <si>
    <t>-607638662</t>
  </si>
  <si>
    <t>19</t>
  </si>
  <si>
    <t>997221569</t>
  </si>
  <si>
    <t>Příplatek ZKD 1 km u vodorovné dopravy suti z kusových materiálů</t>
  </si>
  <si>
    <t>-546351224</t>
  </si>
  <si>
    <t>20</t>
  </si>
  <si>
    <t>997221612</t>
  </si>
  <si>
    <t>Nakládání vybouraných hmot na dopravní prostředky pro vodorovnou dopravu</t>
  </si>
  <si>
    <t>-344987185</t>
  </si>
  <si>
    <t>997221815</t>
  </si>
  <si>
    <t>Poplatek za uložení betonového odpadu na skládce (skládkovné)</t>
  </si>
  <si>
    <t>1197236571</t>
  </si>
  <si>
    <t>22</t>
  </si>
  <si>
    <t>997221855</t>
  </si>
  <si>
    <t>Poplatek za uložení odpadu z kameniva na skládce (skládkovné)</t>
  </si>
  <si>
    <t>1211668310</t>
  </si>
  <si>
    <t>23</t>
  </si>
  <si>
    <t>713130853</t>
  </si>
  <si>
    <t>Odstranění tepelné izolace stěn lepené z polystyrenu tl přes 100 mm</t>
  </si>
  <si>
    <t>208475002</t>
  </si>
  <si>
    <t>24</t>
  </si>
  <si>
    <t>764002851</t>
  </si>
  <si>
    <t>Demontáž oplechování parapetů do suti-- zakrácení parapetu u stáv. okna</t>
  </si>
  <si>
    <t>1342578411</t>
  </si>
  <si>
    <t>25</t>
  </si>
  <si>
    <t>766691914</t>
  </si>
  <si>
    <t>Vyvěšení nebo zavěšení dřevěných křídel dveří pl do 2 m2</t>
  </si>
  <si>
    <t>-1826555569</t>
  </si>
  <si>
    <t>2017-001-02 - Zpevněné plochy</t>
  </si>
  <si>
    <t>HSV - HSV</t>
  </si>
  <si>
    <t xml:space="preserve">    12 - Zemní práce - odkopávky a prokopávky pod zpevněné plochy</t>
  </si>
  <si>
    <t xml:space="preserve">    501 - Plochy asfaltové</t>
  </si>
  <si>
    <t xml:space="preserve">    505 - Zatravnění</t>
  </si>
  <si>
    <t xml:space="preserve">    8 - Trubní vedení - 31,5 m DN250 a 77,1 m DN150</t>
  </si>
  <si>
    <t xml:space="preserve">    912 - Silniční obruba nepřevýšená-nájezdy</t>
  </si>
  <si>
    <t xml:space="preserve">    914 - Silniční obruba převýšená +12 cm</t>
  </si>
  <si>
    <t xml:space="preserve">    916 - Řezaná spára</t>
  </si>
  <si>
    <t>122201102</t>
  </si>
  <si>
    <t>Odkopávky a prokopávky nezapažené v hornině tř. 3 objem do 1000 m3</t>
  </si>
  <si>
    <t>m3</t>
  </si>
  <si>
    <t>-1044721132</t>
  </si>
  <si>
    <t>122201109</t>
  </si>
  <si>
    <t>Příplatek za lepivost u odkopávek v hornině tř. 1 až 3</t>
  </si>
  <si>
    <t>1171548153</t>
  </si>
  <si>
    <t>162601102</t>
  </si>
  <si>
    <t>Vodorovné přemístění do 5000 m výkopku/sypaniny z horniny tř. 1 až 4</t>
  </si>
  <si>
    <t>279170339</t>
  </si>
  <si>
    <t>167101102</t>
  </si>
  <si>
    <t>Nakládání výkopku z hornin tř. 1 až 4 přes 100 m3</t>
  </si>
  <si>
    <t>653235473</t>
  </si>
  <si>
    <t>171203111</t>
  </si>
  <si>
    <t>Uložení a hrubé rozhrnutí výkopku bez zhutnění v rovině a ve svahu do 1:5</t>
  </si>
  <si>
    <t>1798721874</t>
  </si>
  <si>
    <t>997013801</t>
  </si>
  <si>
    <t>Poplatek za uložení zeminy na skládce (skládkovné)</t>
  </si>
  <si>
    <t>1684685181</t>
  </si>
  <si>
    <t>181202305</t>
  </si>
  <si>
    <t>Úprava pláně  se zhutněním</t>
  </si>
  <si>
    <t>367329542</t>
  </si>
  <si>
    <t>213141111</t>
  </si>
  <si>
    <t>Zřízení vrstvy z geotextilie v rovině nebo ve sklonu do 1:5 š do 3 m</t>
  </si>
  <si>
    <t>-1459647408</t>
  </si>
  <si>
    <t>M</t>
  </si>
  <si>
    <t>693110010</t>
  </si>
  <si>
    <t>geotextilie tkaná (polypropylen) PK-TEX PP 15 100 g/m2</t>
  </si>
  <si>
    <t>-482476764</t>
  </si>
  <si>
    <t>564851111</t>
  </si>
  <si>
    <t>Podklad ze štěrkodrtě ŠD tl 250 mm</t>
  </si>
  <si>
    <t>1789634192</t>
  </si>
  <si>
    <t>564952111</t>
  </si>
  <si>
    <t>Podklad z mechanicky zpevněného kameniva MZK tl 170 mm</t>
  </si>
  <si>
    <t>1242679279</t>
  </si>
  <si>
    <t>565144121</t>
  </si>
  <si>
    <t>Podklad z obalovaného kameniva ACL16 tl 60 mm š nad 3 m</t>
  </si>
  <si>
    <t>-421697244</t>
  </si>
  <si>
    <t>565155111</t>
  </si>
  <si>
    <t>Asfaltový beton vrstva podkladní ACP 16 (obalované kamenivo OKS) tl 50 mm š do 3 m</t>
  </si>
  <si>
    <t>-928262522</t>
  </si>
  <si>
    <t>573111112</t>
  </si>
  <si>
    <t>Postřik živičný infiltrační s posypem z asfaltu množství 1 kg/m2</t>
  </si>
  <si>
    <t>-1938021366</t>
  </si>
  <si>
    <t>573211111</t>
  </si>
  <si>
    <t>Postřik živičný spojovací z asfaltu v množství do 0,70 kg/m2</t>
  </si>
  <si>
    <t>-224716030</t>
  </si>
  <si>
    <t>-247609624</t>
  </si>
  <si>
    <t>5771341311</t>
  </si>
  <si>
    <t>Asfaltový beton vrstva obrusná ACO 11 (ABS) tř. I tl 40 mm š do 3 m z modifikovaného asfaltu</t>
  </si>
  <si>
    <t>469128186</t>
  </si>
  <si>
    <t>998225111</t>
  </si>
  <si>
    <t>Přesun hmot pro pozemní komunikace s krytem z kamene, monolitickým betonovým nebo živičným</t>
  </si>
  <si>
    <t>-860488370</t>
  </si>
  <si>
    <t>1965271950</t>
  </si>
  <si>
    <t>181411131</t>
  </si>
  <si>
    <t>Založení parkového trávníku výsevem plochy do 1000 m2 v rovině a ve svahu do 1:5</t>
  </si>
  <si>
    <t>-2018677246</t>
  </si>
  <si>
    <t>005724150</t>
  </si>
  <si>
    <t>osivo směs travní parková směs exclusive</t>
  </si>
  <si>
    <t>kg</t>
  </si>
  <si>
    <t>967510575</t>
  </si>
  <si>
    <t>-1723896771</t>
  </si>
  <si>
    <t>132201101</t>
  </si>
  <si>
    <t>Hloubení rýh š do 600 mm v hornině tř. 3 objemu do 100 m3</t>
  </si>
  <si>
    <t>624701289</t>
  </si>
  <si>
    <t>132201109</t>
  </si>
  <si>
    <t>Příplatek za lepivost k hloubení rýh š do 600 mm v hornině tř. 3</t>
  </si>
  <si>
    <t>934388881</t>
  </si>
  <si>
    <t>162301102.2</t>
  </si>
  <si>
    <t>Vodorovné přemístění do 1000 m výkopku z horniny tř. 1 až 4</t>
  </si>
  <si>
    <t>101752215</t>
  </si>
  <si>
    <t>31</t>
  </si>
  <si>
    <t>162701105</t>
  </si>
  <si>
    <t>Vodorovné přemístění do 10000 m výkopku/sypaniny z horniny tř. 1 až 4</t>
  </si>
  <si>
    <t>-1095964140</t>
  </si>
  <si>
    <t>30</t>
  </si>
  <si>
    <t>167101101</t>
  </si>
  <si>
    <t>Nakládání výkopku z hornin tř. 1 až 4 do 100 m3</t>
  </si>
  <si>
    <t>1899780877</t>
  </si>
  <si>
    <t>32</t>
  </si>
  <si>
    <t>171201201</t>
  </si>
  <si>
    <t>Uložení sypaniny na skládky</t>
  </si>
  <si>
    <t>-1770740355</t>
  </si>
  <si>
    <t>33</t>
  </si>
  <si>
    <t>171201212</t>
  </si>
  <si>
    <t>Poplatek za uložení odpadu ze sypaniny na skládce (skládkovné)</t>
  </si>
  <si>
    <t>1068805830</t>
  </si>
  <si>
    <t>26</t>
  </si>
  <si>
    <t>174101101</t>
  </si>
  <si>
    <t>Zásyp jam, šachet rýh nebo kolem objektů sypaninou se zhutněním</t>
  </si>
  <si>
    <t>1142222552</t>
  </si>
  <si>
    <t>27</t>
  </si>
  <si>
    <t>175101101</t>
  </si>
  <si>
    <t>Obsypání potrubí bez prohození sypaniny z hornin tř. 1 až 4 uloženým do 3 m od kraje výkopu</t>
  </si>
  <si>
    <t>-1721924133</t>
  </si>
  <si>
    <t>28</t>
  </si>
  <si>
    <t>583373680</t>
  </si>
  <si>
    <t>štěrkopísek frakce netříděná</t>
  </si>
  <si>
    <t>854374314</t>
  </si>
  <si>
    <t>29</t>
  </si>
  <si>
    <t>4515731111</t>
  </si>
  <si>
    <t>Lože pod potrubí otevřený výkop ze štěrkopísku</t>
  </si>
  <si>
    <t>1531413468</t>
  </si>
  <si>
    <t>34</t>
  </si>
  <si>
    <t>721171907</t>
  </si>
  <si>
    <t>Potrubí z PP vsazení odbočky do hrdla DN 160</t>
  </si>
  <si>
    <t>-699435573</t>
  </si>
  <si>
    <t>35</t>
  </si>
  <si>
    <t>721171917</t>
  </si>
  <si>
    <t>Potrubí z PP propojení potrubí DN 160</t>
  </si>
  <si>
    <t>-703527613</t>
  </si>
  <si>
    <t>36</t>
  </si>
  <si>
    <t>721290112</t>
  </si>
  <si>
    <t>Zkouška těsnosti potrubí kanalizace vodou do DN 300</t>
  </si>
  <si>
    <t>-1236868720</t>
  </si>
  <si>
    <t>37</t>
  </si>
  <si>
    <t>871315221</t>
  </si>
  <si>
    <t>Kanalizační potrubí z tvrdého PVC-systém KG tuhost třídy SN8 DN150</t>
  </si>
  <si>
    <t>1217774273</t>
  </si>
  <si>
    <t>38</t>
  </si>
  <si>
    <t>891319111</t>
  </si>
  <si>
    <t>Montáž navrtávacích pasů na potrubí z jakýchkoli trub DN 150</t>
  </si>
  <si>
    <t>1689469419</t>
  </si>
  <si>
    <t>47</t>
  </si>
  <si>
    <t>894411311</t>
  </si>
  <si>
    <t>Osazení železobetonových dílců pro šachty skruží rovných</t>
  </si>
  <si>
    <t>-185842307</t>
  </si>
  <si>
    <t>48</t>
  </si>
  <si>
    <t>592243010</t>
  </si>
  <si>
    <t>skruž betonová šachetní TBS-Q.1 100/50 D100x50x9 cm</t>
  </si>
  <si>
    <t>-1705963334</t>
  </si>
  <si>
    <t>49</t>
  </si>
  <si>
    <t>894412411</t>
  </si>
  <si>
    <t>Osazení železobetonových dílců pro šachty skruží přechodových</t>
  </si>
  <si>
    <t>-1221949552</t>
  </si>
  <si>
    <t>50</t>
  </si>
  <si>
    <t>592243120</t>
  </si>
  <si>
    <t>konus šachetní betonový TBR-Q.1 100-63/58/12 KPS 100x62,5x58 cm</t>
  </si>
  <si>
    <t>75853969</t>
  </si>
  <si>
    <t>45</t>
  </si>
  <si>
    <t>894414111</t>
  </si>
  <si>
    <t>Osazení železobetonových dílců pro šachty skruží základových</t>
  </si>
  <si>
    <t>-179657969</t>
  </si>
  <si>
    <t>46</t>
  </si>
  <si>
    <t>592241830</t>
  </si>
  <si>
    <t>dno betonové šachtové kulaté TZZ-Q 100/75 D130x15 cm</t>
  </si>
  <si>
    <t>-852039592</t>
  </si>
  <si>
    <t>51</t>
  </si>
  <si>
    <t>1101051814</t>
  </si>
  <si>
    <t>39</t>
  </si>
  <si>
    <t>894416111</t>
  </si>
  <si>
    <t>montáž uličních vpustí třídílných</t>
  </si>
  <si>
    <t>-157989955</t>
  </si>
  <si>
    <t>40</t>
  </si>
  <si>
    <t>592238740</t>
  </si>
  <si>
    <t>koš pozink. C3 DIN 4052, vysoký, pro rám 500/300</t>
  </si>
  <si>
    <t>983624963</t>
  </si>
  <si>
    <t>41</t>
  </si>
  <si>
    <t>592238760</t>
  </si>
  <si>
    <t>rám zabetonovaný DIN 19583-9 500/500 mm</t>
  </si>
  <si>
    <t>-1818969416</t>
  </si>
  <si>
    <t>42</t>
  </si>
  <si>
    <t>592238780</t>
  </si>
  <si>
    <t>mříž M1 D400 DIN 19583-13, 500/500 mm</t>
  </si>
  <si>
    <t>-509011143</t>
  </si>
  <si>
    <t>43</t>
  </si>
  <si>
    <t>899304111</t>
  </si>
  <si>
    <t>Osazení poklop železobetonových včetně rámů jakékoli hmotnosti</t>
  </si>
  <si>
    <t>741738648</t>
  </si>
  <si>
    <t>44</t>
  </si>
  <si>
    <t>592246600</t>
  </si>
  <si>
    <t>poklop šachtový D2 /betonová výplň+ litina/ D 400 - BEGU-B-1, bez odvětrání</t>
  </si>
  <si>
    <t>-1849435090</t>
  </si>
  <si>
    <t>52</t>
  </si>
  <si>
    <t>998274101</t>
  </si>
  <si>
    <t>Přesun hmot pro trubní vedení z trub betonových otevřený výkop</t>
  </si>
  <si>
    <t>-694247302</t>
  </si>
  <si>
    <t>53</t>
  </si>
  <si>
    <t>998276101</t>
  </si>
  <si>
    <t>Přesun hmot pro trubní vedení z trub z plastických hmot otevřený výkop</t>
  </si>
  <si>
    <t>1727193063</t>
  </si>
  <si>
    <t>54</t>
  </si>
  <si>
    <t>916231113</t>
  </si>
  <si>
    <t>Osazení chodníkového obrubníku betonového ležatého s boční opěrou do lože z betonu prostého</t>
  </si>
  <si>
    <t>-632627986</t>
  </si>
  <si>
    <t>55</t>
  </si>
  <si>
    <t>592174680</t>
  </si>
  <si>
    <t>obrubník betonový silniční nájezdový Standard 100x15x15 cm</t>
  </si>
  <si>
    <t>-1495938164</t>
  </si>
  <si>
    <t>56</t>
  </si>
  <si>
    <t>919731121</t>
  </si>
  <si>
    <t>Zarovnání styčné plochy podkladu nebo krytu živičného tl do 50 mm</t>
  </si>
  <si>
    <t>-1604654892</t>
  </si>
  <si>
    <t>57</t>
  </si>
  <si>
    <t>998223011</t>
  </si>
  <si>
    <t>Přesun hmot pro pozemní komunikace s krytem dlážděným</t>
  </si>
  <si>
    <t>-1938654702</t>
  </si>
  <si>
    <t>58</t>
  </si>
  <si>
    <t>916231213</t>
  </si>
  <si>
    <t>Osazení chodníkového obrubníku betonového stojatého s boční opěrou do lože z betonu prostého</t>
  </si>
  <si>
    <t>1427281709</t>
  </si>
  <si>
    <t>59</t>
  </si>
  <si>
    <t>592174100</t>
  </si>
  <si>
    <t>obrubník betonový chodníkový ABO 100/10/25 II nat 100x10x25 cm</t>
  </si>
  <si>
    <t>-1038870763</t>
  </si>
  <si>
    <t>60</t>
  </si>
  <si>
    <t>1688967324</t>
  </si>
  <si>
    <t>61</t>
  </si>
  <si>
    <t>1088087053</t>
  </si>
  <si>
    <t>62</t>
  </si>
  <si>
    <t>919111233</t>
  </si>
  <si>
    <t>Řezání spár pro vytvoření komůrky š 20 mm hl 40 mm pro těsnící zálivku v CB krytu</t>
  </si>
  <si>
    <t>-263776303</t>
  </si>
  <si>
    <t>63</t>
  </si>
  <si>
    <t>919121132</t>
  </si>
  <si>
    <t>Těsnění spár zálivkou za studena pro komůrky š 20 mm hl 40 mm s těsnicím profilem</t>
  </si>
  <si>
    <t>417184947</t>
  </si>
  <si>
    <t>64</t>
  </si>
  <si>
    <t>919731122</t>
  </si>
  <si>
    <t>Zarovnání styčné plochy podkladu nebo krytu živičného tl do 100 mm</t>
  </si>
  <si>
    <t>-1129967896</t>
  </si>
  <si>
    <t>65</t>
  </si>
  <si>
    <t>998225111.1</t>
  </si>
  <si>
    <t>-829094731</t>
  </si>
  <si>
    <t>67</t>
  </si>
  <si>
    <t>113106123</t>
  </si>
  <si>
    <t>Rozebrání dlažeb komunikací pro pěší ze zámkových dlaždic</t>
  </si>
  <si>
    <t>96244431</t>
  </si>
  <si>
    <t>68</t>
  </si>
  <si>
    <t>Odstranění podkladu pl do 250 m2 z kameniva drceného tl 200 mm</t>
  </si>
  <si>
    <t>570913890</t>
  </si>
  <si>
    <t>66</t>
  </si>
  <si>
    <t>113201112</t>
  </si>
  <si>
    <t>Vytrhání obrub silničních ležatých</t>
  </si>
  <si>
    <t>-704917317</t>
  </si>
  <si>
    <t>69</t>
  </si>
  <si>
    <t>997002511</t>
  </si>
  <si>
    <t>Vodorovné přemístění suti a vybouraných hmot bez naložení ale se složením a urovnáním do 10 km</t>
  </si>
  <si>
    <t>408256050</t>
  </si>
  <si>
    <t>70</t>
  </si>
  <si>
    <t>997002519</t>
  </si>
  <si>
    <t>Příplatek ZKD 1 km přemístění suti a vybouraných hmot</t>
  </si>
  <si>
    <t>1469684592</t>
  </si>
  <si>
    <t>71</t>
  </si>
  <si>
    <t>997002611</t>
  </si>
  <si>
    <t>Nakládání suti a vybouraných hmot</t>
  </si>
  <si>
    <t>1138495730</t>
  </si>
  <si>
    <t>72</t>
  </si>
  <si>
    <t>997013801.1</t>
  </si>
  <si>
    <t>Poplatek za uložení stavebního betonového odpadu na skládce (skládkovné)</t>
  </si>
  <si>
    <t>-1807173556</t>
  </si>
  <si>
    <t>2017-001-03 - Základy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</si>
  <si>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</si>
  <si>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</si>
  <si>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</si>
  <si>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</si>
  <si>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</si>
  <si>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711 - Izolace proti vodě, vlhkosti a plynům</t>
  </si>
  <si>
    <t xml:space="preserve">    783 - Dokončovací práce - nátěry</t>
  </si>
  <si>
    <t>121101101</t>
  </si>
  <si>
    <t>Sejmutí ornice s přemístěním na vzdálenost do 50 m</t>
  </si>
  <si>
    <t>-240158865</t>
  </si>
  <si>
    <t>122201101</t>
  </si>
  <si>
    <t>Odkopávky a prokopávky nezapažené v hornině tř. 3 objem do 100 m3</t>
  </si>
  <si>
    <t>-1857882323</t>
  </si>
  <si>
    <t>1328815416</t>
  </si>
  <si>
    <t>132212101</t>
  </si>
  <si>
    <t>Hloubení rýh š do 600 mm ručním nebo pneum nářadím v soudržných horninách tř. 3</t>
  </si>
  <si>
    <t>-1314025603</t>
  </si>
  <si>
    <t>132212109</t>
  </si>
  <si>
    <t>Příplatek za lepivost u hloubení rýh š do 600 mm ručním nebo pneum nářadím v hornině tř. 3</t>
  </si>
  <si>
    <t>2001666233</t>
  </si>
  <si>
    <t>162201211</t>
  </si>
  <si>
    <t>Vodorovné přemístění výkopku z horniny tř. 1 až 4 stavebním kolečkem do 10 m</t>
  </si>
  <si>
    <t>77121636</t>
  </si>
  <si>
    <t>162201219</t>
  </si>
  <si>
    <t>Příplatek k vodorovnému přemístění výkopku z horniny tř. 1 až 4 stavebním kolečkem ZKD 10 m</t>
  </si>
  <si>
    <t>387812510</t>
  </si>
  <si>
    <t>1153575425</t>
  </si>
  <si>
    <t>162701109</t>
  </si>
  <si>
    <t>Příplatek k vodorovnému přemístění výkopku/sypaniny z horniny tř. 1 až 4 ZKD 1000 m přes 10000 m</t>
  </si>
  <si>
    <t>-845062933</t>
  </si>
  <si>
    <t>394116580</t>
  </si>
  <si>
    <t>-343666628</t>
  </si>
  <si>
    <t>171201211</t>
  </si>
  <si>
    <t>-860146325</t>
  </si>
  <si>
    <t>855317002</t>
  </si>
  <si>
    <t>583441550</t>
  </si>
  <si>
    <t>štěrkodrť frakce 0-22</t>
  </si>
  <si>
    <t>-631872414</t>
  </si>
  <si>
    <t>182301125</t>
  </si>
  <si>
    <t>Rozprostření ornice pl do 500 m2 ve svahu přes 1:5 tl vrstvy do 300 mm</t>
  </si>
  <si>
    <t>-180476743</t>
  </si>
  <si>
    <t>215901101</t>
  </si>
  <si>
    <t>Zhutnění podloží z hornin soudržných do 92% PS nebo nesoudržných sypkých I(d) do 0,8</t>
  </si>
  <si>
    <t>-1950617831</t>
  </si>
  <si>
    <t>271562211</t>
  </si>
  <si>
    <t>Podsyp pod základové konstrukce se zhutněním z drobného kameniva frakce 0 až 4 mm</t>
  </si>
  <si>
    <t>-1524405484</t>
  </si>
  <si>
    <t>271572211</t>
  </si>
  <si>
    <t>Podsyp pod základové konstrukce se zhutněním z netříděného štěrkopísku</t>
  </si>
  <si>
    <t>1578678460</t>
  </si>
  <si>
    <t>273313611</t>
  </si>
  <si>
    <t>Základové desky z betonu tř. C 16/20</t>
  </si>
  <si>
    <t>-1780109602</t>
  </si>
  <si>
    <t>273313811</t>
  </si>
  <si>
    <t>Základové desky z betonu tř. C 25/30</t>
  </si>
  <si>
    <t>455908020</t>
  </si>
  <si>
    <t>273351215</t>
  </si>
  <si>
    <t>Zřízení bednění stěn základových desek</t>
  </si>
  <si>
    <t>946997865</t>
  </si>
  <si>
    <t>274313811</t>
  </si>
  <si>
    <t>Základové pásy z betonu tř. C 25/30</t>
  </si>
  <si>
    <t>471709944</t>
  </si>
  <si>
    <t>274351215</t>
  </si>
  <si>
    <t>Zřízení bednění stěn základových pasů</t>
  </si>
  <si>
    <t>848060491</t>
  </si>
  <si>
    <t>274351216</t>
  </si>
  <si>
    <t>Odstranění bednění stěn základových pasů</t>
  </si>
  <si>
    <t>1401697173</t>
  </si>
  <si>
    <t>311101211</t>
  </si>
  <si>
    <t>Vytvoření prostupů do 0,02 m2 ve zdech nosných osazením vložek z trub, dílců, tvarovek</t>
  </si>
  <si>
    <t>1121133887</t>
  </si>
  <si>
    <t>286111200</t>
  </si>
  <si>
    <t>trubka kanalizační hladká hrdlovaná D 160 x 3,6 x 5000 mm</t>
  </si>
  <si>
    <t>-47421582</t>
  </si>
  <si>
    <t>346271112</t>
  </si>
  <si>
    <t>Přizdívky izolační tl 140 mm z cihel betonových dl 290 mm</t>
  </si>
  <si>
    <t>-697798264</t>
  </si>
  <si>
    <t>631319013</t>
  </si>
  <si>
    <t>Příplatek k mazanině tl do 240 mm za přehlazení povrchu</t>
  </si>
  <si>
    <t>-1186043839</t>
  </si>
  <si>
    <t>631319202</t>
  </si>
  <si>
    <t>Příplatek k mazaninám za přidání ocelových vláken (drátkobeton) pro objemové vyztužení 20 kg/m3</t>
  </si>
  <si>
    <t>-177647958</t>
  </si>
  <si>
    <t>632481213</t>
  </si>
  <si>
    <t>Separační vrstva z PE fólie...např.Junifol HDFE tl./0,6/mm</t>
  </si>
  <si>
    <t>-1713565492</t>
  </si>
  <si>
    <t>938902123</t>
  </si>
  <si>
    <t>Čištění ploch betonových konstrukcí ocelovými kartáči</t>
  </si>
  <si>
    <t>632048699</t>
  </si>
  <si>
    <t>953312125</t>
  </si>
  <si>
    <t>Vložky do svislých dilatačních spár z extrudovaných polystyrénových desek tl 50 mm</t>
  </si>
  <si>
    <t>-593461762</t>
  </si>
  <si>
    <t>953331121</t>
  </si>
  <si>
    <t>Vložky do svislých dilatačních spár z těžkých asfaltových pásů natavených</t>
  </si>
  <si>
    <t>726599097</t>
  </si>
  <si>
    <t>998011001</t>
  </si>
  <si>
    <t>Přesun hmot pro budovy zděné v do 6 m</t>
  </si>
  <si>
    <t>1742434302</t>
  </si>
  <si>
    <t>711111001</t>
  </si>
  <si>
    <t>Provedení izolace proti zemní vlhkosti vodorovné za studena nátěrem penetračním</t>
  </si>
  <si>
    <t>-2022259993</t>
  </si>
  <si>
    <t>111631500</t>
  </si>
  <si>
    <t>lak asfaltový ALP/9 (MJ t) bal 9 kg</t>
  </si>
  <si>
    <t>-527829951</t>
  </si>
  <si>
    <t>711112001</t>
  </si>
  <si>
    <t>Provedení izolace proti zemní vlhkosti svislé za studena nátěrem penetračním</t>
  </si>
  <si>
    <t>1484877458</t>
  </si>
  <si>
    <t>2068155184</t>
  </si>
  <si>
    <t>711141559</t>
  </si>
  <si>
    <t>Provedení izolace proti zemní vlhkosti pásy přitavením vodorovné NAIP</t>
  </si>
  <si>
    <t>1296072752</t>
  </si>
  <si>
    <t>628321320</t>
  </si>
  <si>
    <t>pás těžký asfaltovaný DEKBIT V 60 S 35 MINERÁL</t>
  </si>
  <si>
    <t>1061208726</t>
  </si>
  <si>
    <t>711142559</t>
  </si>
  <si>
    <t>Provedení izolace proti zemní vlhkosti pásy přitavením svislé NAIP</t>
  </si>
  <si>
    <t>1918336472</t>
  </si>
  <si>
    <t>-753764659</t>
  </si>
  <si>
    <t>711161331</t>
  </si>
  <si>
    <t>Izolace proti zemní vlhkosti foliemi nopovými s odvodňovací funkcí s textilií tl. 0,6 mm šířky 2,0 m</t>
  </si>
  <si>
    <t>519590475</t>
  </si>
  <si>
    <t>711491171</t>
  </si>
  <si>
    <t>Provedení izolace proti povrchové a podpovrchové vodě vodorovné z textilií vrstva podkladní</t>
  </si>
  <si>
    <t>-1759226151</t>
  </si>
  <si>
    <t>693110030</t>
  </si>
  <si>
    <t>geotextilie tkaná (polypropylen) PK-TEX PP 40 200 g/m2</t>
  </si>
  <si>
    <t>2037672539</t>
  </si>
  <si>
    <t>998711101</t>
  </si>
  <si>
    <t>Přesun hmot tonážní pro izolace proti vodě, vlhkosti a plynům v objektech výšky do 6 m</t>
  </si>
  <si>
    <t>-1876594738</t>
  </si>
  <si>
    <t>998711181</t>
  </si>
  <si>
    <t>Příplatek k přesunu hmot tonážní 711 prováděný bez použití mechanizace</t>
  </si>
  <si>
    <t>-2111599533</t>
  </si>
  <si>
    <t>713131141</t>
  </si>
  <si>
    <t>Montáž izolace tepelné stěn a základů lepením celoplošně rohoží, pásů, dílců, desek</t>
  </si>
  <si>
    <t>-1867649769</t>
  </si>
  <si>
    <t>283764170</t>
  </si>
  <si>
    <t>deska z extrudovaného polystyrénu BACHL XPS 300 SF 50 mm</t>
  </si>
  <si>
    <t>-1174193437</t>
  </si>
  <si>
    <t>998713101</t>
  </si>
  <si>
    <t>Přesun hmot tonážní pro izolace tepelné v objektech v do 6 m</t>
  </si>
  <si>
    <t>981504749</t>
  </si>
  <si>
    <t>998713181</t>
  </si>
  <si>
    <t>Příplatek k přesunu hmot tonážní 713 prováděný bez použití mechanizace</t>
  </si>
  <si>
    <t>-1615470807</t>
  </si>
  <si>
    <t>783901451</t>
  </si>
  <si>
    <t>Zametení betonových podlah před provedením nátěru</t>
  </si>
  <si>
    <t>193223231</t>
  </si>
  <si>
    <t>783932171</t>
  </si>
  <si>
    <t>Celoplošné vyrovnání betonové podlahy cementovou stěrkou tloušťky do 3 mm</t>
  </si>
  <si>
    <t>-928711356</t>
  </si>
  <si>
    <t>783933161</t>
  </si>
  <si>
    <t>Penetrační epoxidový nátěr pórovitých betonových podlah</t>
  </si>
  <si>
    <t>258134370</t>
  </si>
  <si>
    <t>783937163</t>
  </si>
  <si>
    <t>Krycí dvojnásobný epoxidový rozpouštědlový nátěr betonové podlahy</t>
  </si>
  <si>
    <t>-1745807115</t>
  </si>
  <si>
    <t>2017-001-04 - Stěny, příčky</t>
  </si>
  <si>
    <t>311272323</t>
  </si>
  <si>
    <t>Zdivo nosné tl 300 mm z pórobetonových přesných hladkých tvárnic Ytong hmotnosti 500 kg/m3</t>
  </si>
  <si>
    <t>123566579</t>
  </si>
  <si>
    <t>311272411</t>
  </si>
  <si>
    <t>Zdivo nosné tl 375 mm z pórobetonových přesných hladkých tvárnic Ytong hmotnosti 400 kg/m3</t>
  </si>
  <si>
    <t>1028022583</t>
  </si>
  <si>
    <t>342272423</t>
  </si>
  <si>
    <t>Příčky tl 125 mm z pórobetonových přesných hladkých příčkovek objemové hmotnosti 500 kg/m3</t>
  </si>
  <si>
    <t>-1276634179</t>
  </si>
  <si>
    <t>342291112</t>
  </si>
  <si>
    <t>Ukotvení příček montážní polyuretanovou pěnou tl příčky přes 100 mm</t>
  </si>
  <si>
    <t>-337256157</t>
  </si>
  <si>
    <t>-602034263</t>
  </si>
  <si>
    <t>2017-001-05 - Strop, překlady, věnec</t>
  </si>
  <si>
    <t xml:space="preserve">    4 - Vodorovné konstrukce</t>
  </si>
  <si>
    <t xml:space="preserve">    763 - Konstrukce suché výstavby</t>
  </si>
  <si>
    <t>317142321</t>
  </si>
  <si>
    <t>Překlady nenosné přímé z pórobetonu Ytong v příčkách tl 125 mm pro světlost otvoru do 1010 mm</t>
  </si>
  <si>
    <t>1796450722</t>
  </si>
  <si>
    <t>317143712</t>
  </si>
  <si>
    <t>Překlady nosné z pórobetonu Ytong ve zdech tl 375 mm pro světlost otvoru do 900 mm</t>
  </si>
  <si>
    <t>369966650</t>
  </si>
  <si>
    <t>317143725.2500</t>
  </si>
  <si>
    <t>Překlady nosné z pórobetonu Ytong ve zdech tl 375 mm pro světlost otvoru do 2000 mm</t>
  </si>
  <si>
    <t>1099485895</t>
  </si>
  <si>
    <t>342272148</t>
  </si>
  <si>
    <t>Příčky tl 50 mm z pórobetonových přesných hladkých příčkovek objemové hmotnosti 500 kg/m3</t>
  </si>
  <si>
    <t>1647754625</t>
  </si>
  <si>
    <t>342272248</t>
  </si>
  <si>
    <t>Příčky tl 75 mm z pórobetonových přesných hladkých příčkovek objemové hmotnosti 500 kg/m3</t>
  </si>
  <si>
    <t>-1368651591</t>
  </si>
  <si>
    <t>413351107</t>
  </si>
  <si>
    <t>Zřízení bednění nosníků bez podpěrné konstrukce</t>
  </si>
  <si>
    <t>-1710901165</t>
  </si>
  <si>
    <t>413351108</t>
  </si>
  <si>
    <t>Odstranění bednění nosníků bez podpěrné konstrukce</t>
  </si>
  <si>
    <t>-504132785</t>
  </si>
  <si>
    <t>413351211</t>
  </si>
  <si>
    <t>Zřízení podpěrné konstrukce nosníků v do 4 m pro zatížení do 5 kPa</t>
  </si>
  <si>
    <t>-739455110</t>
  </si>
  <si>
    <t>413351212</t>
  </si>
  <si>
    <t>Odstranění podpěrné konstrukce nosníků v do 4 m pro zatížení do 5 kPa</t>
  </si>
  <si>
    <t>750011996</t>
  </si>
  <si>
    <t>417321515</t>
  </si>
  <si>
    <t>Ztužující pásy a věnce ze ŽB tř. C 25/30</t>
  </si>
  <si>
    <t>-1861986813</t>
  </si>
  <si>
    <t>417361821</t>
  </si>
  <si>
    <t>Výztuž ztužujících pásů a věnců betonářskou ocelí 10 505</t>
  </si>
  <si>
    <t>1213069114</t>
  </si>
  <si>
    <t>859925583</t>
  </si>
  <si>
    <t>763135102</t>
  </si>
  <si>
    <t>Montáž SDK kazetového podhledu z kazet 600x600 mm na zavěšenou polozapuštěnou nosnou konstrukci</t>
  </si>
  <si>
    <t>553019962</t>
  </si>
  <si>
    <t>590305700</t>
  </si>
  <si>
    <t>podhled kazetový GYPTONE Base 31, hrana A, tl. 10 mm, 600 x 600 mm- bude upřesněno na stavbě</t>
  </si>
  <si>
    <t>-762886162</t>
  </si>
  <si>
    <t>998763301</t>
  </si>
  <si>
    <t>Přesun hmot tonážní pro sádrokartonové konstrukce v objektech v do 6 m</t>
  </si>
  <si>
    <t>-231386695</t>
  </si>
  <si>
    <t>998763381</t>
  </si>
  <si>
    <t>Příplatek k přesunu hmot tonážní 763 SDK prováděný bez použití mechanizace</t>
  </si>
  <si>
    <t>-1136016898</t>
  </si>
  <si>
    <t>2017-001-06 - Střecha</t>
  </si>
  <si>
    <t xml:space="preserve">    712 - Povlakové krytiny</t>
  </si>
  <si>
    <t xml:space="preserve">    762 - Konstrukce tesařské</t>
  </si>
  <si>
    <t>712331111</t>
  </si>
  <si>
    <t>Provedení povlakové krytiny střech do 10° podkladní vrstvy pásy na sucho samolepící</t>
  </si>
  <si>
    <t>951509685</t>
  </si>
  <si>
    <t>628662800.1</t>
  </si>
  <si>
    <t>podkladní pás asfaltový SBS modifikovaný za studena samolepící se samolepícímy přesahy ...např.ref.výr.glastek 30 Stiker Plus</t>
  </si>
  <si>
    <t>-783166399</t>
  </si>
  <si>
    <t>712363511</t>
  </si>
  <si>
    <t>Provedení povlak krytiny mechanicky kotvenou do trapézu TI tl do 200mm vnitřní pole, budova v do 18m</t>
  </si>
  <si>
    <t>-1520557144</t>
  </si>
  <si>
    <t>283220000.1</t>
  </si>
  <si>
    <t>fólie hydroizolační střešní mPVC ... např. ref.výr. Folie Dekplan 76 tl.1,5mm</t>
  </si>
  <si>
    <t>2028513117</t>
  </si>
  <si>
    <t>712363512</t>
  </si>
  <si>
    <t>Provedení povlak krytiny mechanicky kotvenou do trapézu TI tl do 200 mm krajní pole, budova v do 18m</t>
  </si>
  <si>
    <t>-924208859</t>
  </si>
  <si>
    <t>-1039926976</t>
  </si>
  <si>
    <t>712391172</t>
  </si>
  <si>
    <t>Provedení povlakové krytiny střech do 10° ochranné textilní vrstvy</t>
  </si>
  <si>
    <t>1076864437</t>
  </si>
  <si>
    <t>693111420.1</t>
  </si>
  <si>
    <t>textilie FILTEX  200 g/m2 do š 8,8 m</t>
  </si>
  <si>
    <t>-1766170865</t>
  </si>
  <si>
    <t>998712101</t>
  </si>
  <si>
    <t>Přesun hmot tonážní tonážní pro krytiny povlakové v objektech v do 6 m</t>
  </si>
  <si>
    <t>998165573</t>
  </si>
  <si>
    <t>998712181</t>
  </si>
  <si>
    <t>Příplatek k přesunu hmot tonážní 712 prováděný bez použití mechanizace</t>
  </si>
  <si>
    <t>701932072</t>
  </si>
  <si>
    <t>713141151</t>
  </si>
  <si>
    <t>Montáž izolace tepelné střech plochých kladené volně 1 vrstva rohoží, pásů, dílců, desek</t>
  </si>
  <si>
    <t>-987812202</t>
  </si>
  <si>
    <t>283723210</t>
  </si>
  <si>
    <t>deska z pěnového polystyrenu EPS 100 S 1000 x 500 x 200 mm</t>
  </si>
  <si>
    <t>1150701000</t>
  </si>
  <si>
    <t>258513936</t>
  </si>
  <si>
    <t>631515060</t>
  </si>
  <si>
    <t>deska minerální izolační ISOVER NF 333 tl. 30 mm</t>
  </si>
  <si>
    <t>-642953801</t>
  </si>
  <si>
    <t>-781681953</t>
  </si>
  <si>
    <t>469357745</t>
  </si>
  <si>
    <t>1103165767</t>
  </si>
  <si>
    <t>497098329</t>
  </si>
  <si>
    <t>762085103</t>
  </si>
  <si>
    <t>Montáž kotevních želez, příložek, patek nebo táhel</t>
  </si>
  <si>
    <t>1300803066</t>
  </si>
  <si>
    <t>311971030</t>
  </si>
  <si>
    <t>tyč závitová pozinkovaná 4.6 M12x 1000 mm</t>
  </si>
  <si>
    <t>-354559975</t>
  </si>
  <si>
    <t>311205180</t>
  </si>
  <si>
    <t>podložka DIN 125-A ZB D 12 mm,otvor 13 mm</t>
  </si>
  <si>
    <t>tis kus</t>
  </si>
  <si>
    <t>-1633348575</t>
  </si>
  <si>
    <t>311111300</t>
  </si>
  <si>
    <t>matice přesná šestihranná ČSN 021401 DIN 934 - 8, M 12</t>
  </si>
  <si>
    <t>-2123353492</t>
  </si>
  <si>
    <t>762332132</t>
  </si>
  <si>
    <t>Montáž vázaných kcí krovů pravidelných z hraněného řeziva průřezové plochy do 224 cm2</t>
  </si>
  <si>
    <t>-360571386</t>
  </si>
  <si>
    <t>605120110</t>
  </si>
  <si>
    <t>řezivo jehličnaté hranol jakost I nad 120 cm2</t>
  </si>
  <si>
    <t>-170511350</t>
  </si>
  <si>
    <t>762332133</t>
  </si>
  <si>
    <t>Montáž vázaných kcí krovů pravidelných z hraněného řeziva průřezové plochy do 288 cm2</t>
  </si>
  <si>
    <t>1193519947</t>
  </si>
  <si>
    <t>1565889152</t>
  </si>
  <si>
    <t>762341026</t>
  </si>
  <si>
    <t>Bednění střech rovných do sklonu 60 st. z desek OSB tl 22 mm na pero a drážku šroubovaných na krokve</t>
  </si>
  <si>
    <t>-903007131</t>
  </si>
  <si>
    <t>762341037</t>
  </si>
  <si>
    <t>Bednění střech rovných z desek OSB tl 25 mm na sraz šroubovaných na rošt</t>
  </si>
  <si>
    <t>1689619071</t>
  </si>
  <si>
    <t>762341210</t>
  </si>
  <si>
    <t>Montáž bednění střech rovných a šikmých sklonu do 60° z hrubých prken na sraz</t>
  </si>
  <si>
    <t>757403744</t>
  </si>
  <si>
    <t>605151110</t>
  </si>
  <si>
    <t>řezivo jehličnaté boční prkno jakost I.-II. 2 - 3 cm</t>
  </si>
  <si>
    <t>-641800262</t>
  </si>
  <si>
    <t>762395000</t>
  </si>
  <si>
    <t>Spojovací prostředky pro montáž krovu, bednění, laťování, světlíky, klíny</t>
  </si>
  <si>
    <t>-2082906058</t>
  </si>
  <si>
    <t>998762101</t>
  </si>
  <si>
    <t>Přesun hmot tonážní pro kce tesařské v objektech v do 6 m</t>
  </si>
  <si>
    <t>105542841</t>
  </si>
  <si>
    <t>998762181</t>
  </si>
  <si>
    <t>Příplatek k přesunu hmot tonážní 762 prováděný bez použití mechanizace</t>
  </si>
  <si>
    <t>-195892637</t>
  </si>
  <si>
    <t>783201401</t>
  </si>
  <si>
    <t>Ometení tesařských konstrukcí před provedením nátěru</t>
  </si>
  <si>
    <t>1935930723</t>
  </si>
  <si>
    <t>783213021</t>
  </si>
  <si>
    <t>Napouštěcí dvojnásobný syntetický biodní nátěr tesařských prvků nezabudovaných do konstrukce</t>
  </si>
  <si>
    <t>1103898519</t>
  </si>
  <si>
    <t>2017-001-07 - Okna, dveře, vrata</t>
  </si>
  <si>
    <t xml:space="preserve">    767 - Konstrukce zámečnické</t>
  </si>
  <si>
    <t xml:space="preserve">    767-1 - Konstrukce zámečnické- dveřní kování</t>
  </si>
  <si>
    <t>642942611</t>
  </si>
  <si>
    <t>Osazování zárubní nebo rámů dveřních kovových do 2,5 m2 na montážní pěnu</t>
  </si>
  <si>
    <t>1265494493</t>
  </si>
  <si>
    <t>553311260</t>
  </si>
  <si>
    <t>zárubeň ocelová pro běžné zdění H 125 600 L/P</t>
  </si>
  <si>
    <t>1892866</t>
  </si>
  <si>
    <t>553311280</t>
  </si>
  <si>
    <t>zárubeň ocelová pro běžné zdění H 125 700 L/P</t>
  </si>
  <si>
    <t>-1041336437</t>
  </si>
  <si>
    <t>642945111</t>
  </si>
  <si>
    <t>Osazování protipožárních nebo protiplynových zárubní dveří jednokřídlových do 2,5 m2</t>
  </si>
  <si>
    <t>1579901339</t>
  </si>
  <si>
    <t>998018001</t>
  </si>
  <si>
    <t>Přesun hmot ruční pro budovy v do 6 m</t>
  </si>
  <si>
    <t>1628185366</t>
  </si>
  <si>
    <t>766622131</t>
  </si>
  <si>
    <t>Montáž plastových oken plochy přes 1 m2 otevíravých výšky do 1,5 m s rámem do zdiva</t>
  </si>
  <si>
    <t>-1545645930</t>
  </si>
  <si>
    <t>611400060.O2</t>
  </si>
  <si>
    <t>okno plastové jednokřídlé otvíravé sklopné 45 x 60 cm</t>
  </si>
  <si>
    <t>793522383</t>
  </si>
  <si>
    <t>611400290.O1</t>
  </si>
  <si>
    <t>okno plastové dvoukřídlé otvíravé +otvíravé a vyklápěcí 193*150 cm</t>
  </si>
  <si>
    <t>-112713250</t>
  </si>
  <si>
    <t>766660001</t>
  </si>
  <si>
    <t>Montáž dveřních křídel otvíravých 1křídlových š do 0,8 m do ocelové zárubně</t>
  </si>
  <si>
    <t>349839235</t>
  </si>
  <si>
    <t>611601320</t>
  </si>
  <si>
    <t>dveře dřevěné vnitřní hladké plné 1křídlové 60x197 cm KLASIK</t>
  </si>
  <si>
    <t>-1102706412</t>
  </si>
  <si>
    <t>611601620</t>
  </si>
  <si>
    <t>dveře dřevěné vnitřní hladké plné 1křídlové bílé solo 70x197 cm KLASIK</t>
  </si>
  <si>
    <t>3026121</t>
  </si>
  <si>
    <t>766660021</t>
  </si>
  <si>
    <t>Montáž dveřních křídel otvíravých 1křídlových š do 0,8 m požárních do ocelové zárubně</t>
  </si>
  <si>
    <t>157953728</t>
  </si>
  <si>
    <t>553411680</t>
  </si>
  <si>
    <t>dveře ocelové protipožární PN 74 6563 EW 15, 30, 45 D1 rohová zárubeň Z jednokřídlé 80 x 197 cm</t>
  </si>
  <si>
    <t>2062783374</t>
  </si>
  <si>
    <t>766660022</t>
  </si>
  <si>
    <t>Montáž dveřních křídel otvíravých 1křídlových š přes 0,8 m požárních do ocelové zárubně</t>
  </si>
  <si>
    <t>-548002901</t>
  </si>
  <si>
    <t>553411690</t>
  </si>
  <si>
    <t>dveře ocelové protipožární PN 74 6563 EW 15, 30, 45 D1 rohová zárubeň Z jednokřídlé 90 x 197 cm</t>
  </si>
  <si>
    <t>533989791</t>
  </si>
  <si>
    <t>766660717</t>
  </si>
  <si>
    <t>Montáž dveřních křídel samozavírače na ocelovou zárubeň</t>
  </si>
  <si>
    <t>-854047153</t>
  </si>
  <si>
    <t>549172600</t>
  </si>
  <si>
    <t>samozavírač dveří hydraulický K214 č.13 zlatá bronz</t>
  </si>
  <si>
    <t>-1359921273</t>
  </si>
  <si>
    <t>766694111</t>
  </si>
  <si>
    <t>Montáž parapetních desek dřevěných nebo plastových šířky do 30 cm délky do 1,0 m</t>
  </si>
  <si>
    <t>622885466</t>
  </si>
  <si>
    <t>611444000</t>
  </si>
  <si>
    <t>parapet plastový vnitřní - Deceuninck komůrkový 18 x 2 x 100 cm</t>
  </si>
  <si>
    <t>-458356073</t>
  </si>
  <si>
    <t>766694112</t>
  </si>
  <si>
    <t>Montáž parapetních desek dřevěných nebo plastových šířky do 30 cm délky do 1,6 m</t>
  </si>
  <si>
    <t>1028094979</t>
  </si>
  <si>
    <t>709385094</t>
  </si>
  <si>
    <t>998766101</t>
  </si>
  <si>
    <t>Přesun hmot tonážní pro konstrukce truhlářské v objektech v do 6 m</t>
  </si>
  <si>
    <t>1405534795</t>
  </si>
  <si>
    <t>998766181</t>
  </si>
  <si>
    <t>Příplatek k přesunu hmot tonážní 766 prováděný bez použití mechanizace</t>
  </si>
  <si>
    <t>806537493</t>
  </si>
  <si>
    <t>767651114</t>
  </si>
  <si>
    <t>Montáž vrat garážových sekčních zajížděcích pod strop plochy přes 13 m2</t>
  </si>
  <si>
    <t>1132813299</t>
  </si>
  <si>
    <t>553458710.V</t>
  </si>
  <si>
    <t>vrata garážová sekční zateplená LPU 400 lamela  rozměr 4000*3500</t>
  </si>
  <si>
    <t>470396480</t>
  </si>
  <si>
    <t>767651121</t>
  </si>
  <si>
    <t>Montáž vrat garážových sekčních - kliky se zámkem</t>
  </si>
  <si>
    <t>1143631030</t>
  </si>
  <si>
    <t>767651126</t>
  </si>
  <si>
    <t>Montáž vrat garážových sekčních elektrického stropního pohonu</t>
  </si>
  <si>
    <t>-1711985707</t>
  </si>
  <si>
    <t>553458770</t>
  </si>
  <si>
    <t>pohon garážových sekčních a výklopných vrat SupraMatic E o síle 800 N  max. 25 cyklů denně</t>
  </si>
  <si>
    <t>1097156968</t>
  </si>
  <si>
    <t>553458860</t>
  </si>
  <si>
    <t>ovládač garážových vrat dálkový HSP 4 BS černý 4 tlačítkový</t>
  </si>
  <si>
    <t>-1467639615</t>
  </si>
  <si>
    <t>998767101</t>
  </si>
  <si>
    <t>Přesun hmot tonážní pro zámečnické konstrukce v objektech v do 6 m</t>
  </si>
  <si>
    <t>1567412210</t>
  </si>
  <si>
    <t>998767181</t>
  </si>
  <si>
    <t>Příplatek k přesunu hmot tonážní 767 prováděný bez použití mechanizace</t>
  </si>
  <si>
    <t>-1822100563</t>
  </si>
  <si>
    <t>767649195.R</t>
  </si>
  <si>
    <t>Montáž dveří - kování</t>
  </si>
  <si>
    <t>-1682318057</t>
  </si>
  <si>
    <t>549146220</t>
  </si>
  <si>
    <t>klika včetně štítu a montážního materiálu Jana BB 72 matný nikl</t>
  </si>
  <si>
    <t>2072851703</t>
  </si>
  <si>
    <t>767649197.R</t>
  </si>
  <si>
    <t>Montáž dveří - kování- zámek - protipožární  dveře</t>
  </si>
  <si>
    <t>-1826574151</t>
  </si>
  <si>
    <t>549641100</t>
  </si>
  <si>
    <t>vložka zámková cylindrická oboustranná FAB 2015</t>
  </si>
  <si>
    <t>1355238855</t>
  </si>
  <si>
    <t>518429141</t>
  </si>
  <si>
    <t>-683339374</t>
  </si>
  <si>
    <t>2017-001-08 - Podlaha</t>
  </si>
  <si>
    <t xml:space="preserve">    771 - Podlahy z dlaždic</t>
  </si>
  <si>
    <t xml:space="preserve">    777 - Podlahy lité</t>
  </si>
  <si>
    <t>711113117</t>
  </si>
  <si>
    <t>Izolace proti zemní vlhkosti vodorovná za studena SCHOMBURG těsnicí stěrkou AQUAFIN-1K</t>
  </si>
  <si>
    <t>439550559</t>
  </si>
  <si>
    <t>-1010644631</t>
  </si>
  <si>
    <t>548187081</t>
  </si>
  <si>
    <t>771474111</t>
  </si>
  <si>
    <t>Montáž soklíků z dlaždic keramických rovných flexibilní lepidlo v do 65 mm</t>
  </si>
  <si>
    <t>517282408</t>
  </si>
  <si>
    <t>597613120</t>
  </si>
  <si>
    <t>sokl RAKO - podlahy BRICK (barevné) 30 x 8 x 0,8 cm I. j. (cen.skup. 24)</t>
  </si>
  <si>
    <t>1351092301</t>
  </si>
  <si>
    <t>771574114</t>
  </si>
  <si>
    <t>Montáž podlah keramických režných hladkých lepených flexibilním lepidlem do 19 ks/m2</t>
  </si>
  <si>
    <t>-1464390856</t>
  </si>
  <si>
    <t>597612900</t>
  </si>
  <si>
    <t>dlaždice keramické RAKO - podlahy BRICK (barevné) 30 x 30 x 0,8 cm I. j. (cen.skup. 74)</t>
  </si>
  <si>
    <t>1872195404</t>
  </si>
  <si>
    <t>771579191</t>
  </si>
  <si>
    <t>Příplatek k montáž podlah keramických za plochu do 5 m2</t>
  </si>
  <si>
    <t>1386428004</t>
  </si>
  <si>
    <t>771579196</t>
  </si>
  <si>
    <t>Příplatek k montáž podlah keramických za spárování tmelem dvousložkovým</t>
  </si>
  <si>
    <t>-1172438845</t>
  </si>
  <si>
    <t>771591111</t>
  </si>
  <si>
    <t>Podlahy penetrace podkladu</t>
  </si>
  <si>
    <t>955895759</t>
  </si>
  <si>
    <t>998771101</t>
  </si>
  <si>
    <t>Přesun hmot tonážní pro podlahy z dlaždic v objektech v do 6 m</t>
  </si>
  <si>
    <t>-1698504240</t>
  </si>
  <si>
    <t>998771181</t>
  </si>
  <si>
    <t>Příplatek k přesunu hmot tonážní 771 prováděný bez použití mechanizace</t>
  </si>
  <si>
    <t>1752656646</t>
  </si>
  <si>
    <t>777111101</t>
  </si>
  <si>
    <t>Zametení podkladu před provedením lité podlahy</t>
  </si>
  <si>
    <t>1648038109</t>
  </si>
  <si>
    <t>777121105</t>
  </si>
  <si>
    <t>Vyrovnání podkladu podlah epoxidovou stěrkou plněnou pískem plochy přes 1,0 m2 tl do 3 mm</t>
  </si>
  <si>
    <t>-64082283</t>
  </si>
  <si>
    <t>777131105</t>
  </si>
  <si>
    <t>Penetrační epoxidový nátěr podlahy na podklad z čerstvého betonu</t>
  </si>
  <si>
    <t>-1840289583</t>
  </si>
  <si>
    <t>777511153</t>
  </si>
  <si>
    <t>Krycí epoxidová stěrka tloušťky přes 1 do 2 mm parkovacích ploch lité podlahy</t>
  </si>
  <si>
    <t>1561884185</t>
  </si>
  <si>
    <t>998777101</t>
  </si>
  <si>
    <t>Přesun hmot tonážní pro podlahy lité v objektech v do 6 m</t>
  </si>
  <si>
    <t>450115756</t>
  </si>
  <si>
    <t>998777181</t>
  </si>
  <si>
    <t>Příplatek k přesunu hmot tonážní 777 prováděný bez použití mechanizace</t>
  </si>
  <si>
    <t>-1875314562</t>
  </si>
  <si>
    <t>2017-001-09 - Omíty, malby a obklady</t>
  </si>
  <si>
    <t xml:space="preserve">    6 -   Úpravy povrchů, podlahy a osazování výplní</t>
  </si>
  <si>
    <t xml:space="preserve">    61 - Úprava povrchů vnitřní</t>
  </si>
  <si>
    <t xml:space="preserve">    94 - Lešení a stavební výtahy</t>
  </si>
  <si>
    <t xml:space="preserve">    95 - Různé dokončovací konstrukce a práce pozemních staveb</t>
  </si>
  <si>
    <t xml:space="preserve">    998 -  Přesun hmot</t>
  </si>
  <si>
    <t xml:space="preserve">    781 - Dokončovací práce - obklady</t>
  </si>
  <si>
    <t xml:space="preserve">    784 - Dokončovací práce - malby a tapety</t>
  </si>
  <si>
    <t>612142001</t>
  </si>
  <si>
    <t>Potažení vnitřních stěn sklovláknitým pletivem vtlačeným do tenkovrstvé hmoty</t>
  </si>
  <si>
    <t>-144379960</t>
  </si>
  <si>
    <t>612311131</t>
  </si>
  <si>
    <t>Potažení vnitřních stěn vápenným štukem tloušťky do 3 mm</t>
  </si>
  <si>
    <t>-540744250</t>
  </si>
  <si>
    <t>619995001</t>
  </si>
  <si>
    <t>Začištění omítek kolem oken, dveří, podlah nebo obkladů</t>
  </si>
  <si>
    <t>-1879654442</t>
  </si>
  <si>
    <t>619991001</t>
  </si>
  <si>
    <t>Zakrytí podlah fólií přilepenou lepící páskou</t>
  </si>
  <si>
    <t>164862558</t>
  </si>
  <si>
    <t>949101111</t>
  </si>
  <si>
    <t>Lešení pomocné pro objekty pozemních staveb s lešeňovou podlahou v do 1,9 m zatížení do 150 kg/m2</t>
  </si>
  <si>
    <t>-349489242</t>
  </si>
  <si>
    <t>952901111</t>
  </si>
  <si>
    <t>Vyčištění budov bytové a občanské výstavby při výšce podlaží do 4 m</t>
  </si>
  <si>
    <t>-1316449444</t>
  </si>
  <si>
    <t>1479897597</t>
  </si>
  <si>
    <t>711113127</t>
  </si>
  <si>
    <t>Izolace proti zemní vlhkosti svislá za studena SCHOMBURG těsnicí stěrkou AQUAFIN-1K</t>
  </si>
  <si>
    <t>64112597</t>
  </si>
  <si>
    <t>-1309848898</t>
  </si>
  <si>
    <t>-335526909</t>
  </si>
  <si>
    <t>781474113</t>
  </si>
  <si>
    <t>Montáž obkladů vnitřních keramických hladkých do 19 ks/m2 lepených flexibilním lepidlem</t>
  </si>
  <si>
    <t>-1815468618</t>
  </si>
  <si>
    <t>597610100</t>
  </si>
  <si>
    <t>obkládačky keramické RAKO - koupelny ELECTRA (bílé i barevné) 25 x 33 x 0,7 cm I. j.</t>
  </si>
  <si>
    <t>1854217931</t>
  </si>
  <si>
    <t>781479196</t>
  </si>
  <si>
    <t>Příplatek k montáži obkladů vnitřních keramických hladkých za spárování tmelem dvousložkovým</t>
  </si>
  <si>
    <t>712889873</t>
  </si>
  <si>
    <t>781495111</t>
  </si>
  <si>
    <t>Penetrace podkladu vnitřních obkladů</t>
  </si>
  <si>
    <t>-1660915317</t>
  </si>
  <si>
    <t>998781101</t>
  </si>
  <si>
    <t>Přesun hmot tonážní pro obklady keramické v objektech v do 6 m</t>
  </si>
  <si>
    <t>-1917841378</t>
  </si>
  <si>
    <t>998781181</t>
  </si>
  <si>
    <t>Příplatek k přesunu hmot tonážní 781 prováděný bez použití mechanizace</t>
  </si>
  <si>
    <t>1590443956</t>
  </si>
  <si>
    <t>784171101</t>
  </si>
  <si>
    <t>Zakrytí vnitřních podlah včetně pozdějšího odkrytí</t>
  </si>
  <si>
    <t>804740549</t>
  </si>
  <si>
    <t>581248440</t>
  </si>
  <si>
    <t>fólie pro malířské potřeby zakrývací, PG 4021-20, 25µ,  4 x 5 m</t>
  </si>
  <si>
    <t>646313531</t>
  </si>
  <si>
    <t>784171111</t>
  </si>
  <si>
    <t>Zakrytí vnitřních ploch stěn v místnostech výšky do 3,80 m</t>
  </si>
  <si>
    <t>-455532970</t>
  </si>
  <si>
    <t>639626332</t>
  </si>
  <si>
    <t>784181101</t>
  </si>
  <si>
    <t>Základní akrylátová jednonásobná penetrace podkladu v místnostech výšky do 3,80m</t>
  </si>
  <si>
    <t>-187484239</t>
  </si>
  <si>
    <t>784191001</t>
  </si>
  <si>
    <t>Čištění vnitřních ploch oken nebo balkonových dveří jednoduchých po provedení malířských prací</t>
  </si>
  <si>
    <t>-1167623397</t>
  </si>
  <si>
    <t>784191005</t>
  </si>
  <si>
    <t>Čištění vnitřních ploch dveří nebo vrat po provedení malířských prací</t>
  </si>
  <si>
    <t>-1475951213</t>
  </si>
  <si>
    <t>784191007</t>
  </si>
  <si>
    <t>Čištění vnitřních ploch podlah po provedení malířských prací</t>
  </si>
  <si>
    <t>-262274720</t>
  </si>
  <si>
    <t>784211121</t>
  </si>
  <si>
    <t>Dvojnásobné bílé malby ze směsí za mokra středně otěruvzdorných v místnostech výšky do 3,80 m</t>
  </si>
  <si>
    <t>-516526109</t>
  </si>
  <si>
    <t>2017-001-10 - Vnější omítky a zateplení</t>
  </si>
  <si>
    <t xml:space="preserve">    62 - Úprava povrchů vnějších</t>
  </si>
  <si>
    <t xml:space="preserve">    62-1 - Úprava povrchů vnějších- sokl ( zateplení viz stěny)</t>
  </si>
  <si>
    <t xml:space="preserve">    62-3 - Úprava povrchů vnějších-nezateplená část</t>
  </si>
  <si>
    <t>629991011</t>
  </si>
  <si>
    <t>Zakrytí výplní otvorů a svislých ploch fólií přilepenou lepící páskou</t>
  </si>
  <si>
    <t>660056194</t>
  </si>
  <si>
    <t>622142001</t>
  </si>
  <si>
    <t>Potažení vnějších stěn sklovláknitým pletivem vtlačeným do tenkovrstvé hmoty</t>
  </si>
  <si>
    <t>1145128958</t>
  </si>
  <si>
    <t>622511111</t>
  </si>
  <si>
    <t>Tenkovrstvá akrylátová mozaiková střednězrnná omítka včetně penetrace vnějších stěn</t>
  </si>
  <si>
    <t>-1469966148</t>
  </si>
  <si>
    <t>-973852177</t>
  </si>
  <si>
    <t>622381011</t>
  </si>
  <si>
    <t>Tenkovrstvá minerální zrnitá omítka tl. 1,5 mm včetně penetrace vnějších stěn</t>
  </si>
  <si>
    <t>-360827176</t>
  </si>
  <si>
    <t>941111111</t>
  </si>
  <si>
    <t>Montáž lešení řadového trubkového lehkého s podlahami zatížení do 200 kg/m2 š do 0,9 m v do 10 m</t>
  </si>
  <si>
    <t>-1051124987</t>
  </si>
  <si>
    <t>941111211</t>
  </si>
  <si>
    <t>Příplatek k lešení řadovému trubkovému lehkému s podlahami š 0,9 m v 10 m za první a ZKD den použití</t>
  </si>
  <si>
    <t>1995423402</t>
  </si>
  <si>
    <t>941111811</t>
  </si>
  <si>
    <t>Demontáž lešení řadového trubkového lehkého s podlahami zatížení do 200 kg/m2 š do 0,9 m v do 10 m</t>
  </si>
  <si>
    <t>-1685701696</t>
  </si>
  <si>
    <t>949511112</t>
  </si>
  <si>
    <t>Montáž podchodu u trubkových lešení š do 2 m</t>
  </si>
  <si>
    <t>-1200024056</t>
  </si>
  <si>
    <t>949511212</t>
  </si>
  <si>
    <t>Příplatek k podchodu u trubkových lešení š do 2 m za první a ZKD den použití</t>
  </si>
  <si>
    <t>1801707567</t>
  </si>
  <si>
    <t>949511812</t>
  </si>
  <si>
    <t>Demontáž podchodu u trubkových lešení š do 2 m</t>
  </si>
  <si>
    <t>933455160</t>
  </si>
  <si>
    <t>379815919</t>
  </si>
  <si>
    <t>2017-001-11 - Klempířské kce</t>
  </si>
  <si>
    <t>712363318</t>
  </si>
  <si>
    <t>Povlakové krytiny střech do 10° fóliové plechy VIPLANYL délky 2 m závětrná lišta rš 250 mm..... K/5</t>
  </si>
  <si>
    <t>1438267232</t>
  </si>
  <si>
    <t>712363317.300</t>
  </si>
  <si>
    <t>Povlakové krytiny střech do 10° fóliové plechy VIPLANYL délky 2 m okapnice široká rš 300 mm....K/6</t>
  </si>
  <si>
    <t>1442718632</t>
  </si>
  <si>
    <t>712363312</t>
  </si>
  <si>
    <t>Povlakové krytiny střech do 10° fóliové plechy VIPLANYL délky 2 m koutová lišta vnitřní rš 100 mm.....K/7</t>
  </si>
  <si>
    <t>-871144349</t>
  </si>
  <si>
    <t>712363313</t>
  </si>
  <si>
    <t>Povlakové krytiny střech do 10° fóliové plechy VIPLANYL délky 2 m koutová lišta vnější rš 100 mm.... K/8</t>
  </si>
  <si>
    <t>1127102483</t>
  </si>
  <si>
    <t>712363.K/9</t>
  </si>
  <si>
    <t>Povlakové krytiny střech do 10° fóliové plechy VIPLANYL délky 2 m ukončovací lišta rš 250 mm.....K/9</t>
  </si>
  <si>
    <t>1991713525</t>
  </si>
  <si>
    <t>712363.KR</t>
  </si>
  <si>
    <t xml:space="preserve">Ukončovací hlavice od kanalizace DN 100 r.š.250 mm mat. poplastovaný plech </t>
  </si>
  <si>
    <t>1758145061</t>
  </si>
  <si>
    <t>506013153</t>
  </si>
  <si>
    <t>6333970</t>
  </si>
  <si>
    <t>764216604.275</t>
  </si>
  <si>
    <t>Oplechování rovných parapetů mechanicky kotvené z Pz s povrchovou úpravou rš 275 mm....K/1 a K/2</t>
  </si>
  <si>
    <t>115377960</t>
  </si>
  <si>
    <t>764511612.300</t>
  </si>
  <si>
    <t>Žlab podokapní hranatý z Pz s povrchovou úpravou rš 300 mm..........K/4</t>
  </si>
  <si>
    <t>1377243617</t>
  </si>
  <si>
    <t>764511661</t>
  </si>
  <si>
    <t>Kotlík hranatý pro podokapní žlaby z Pz s povrchovou úpravou 300/80 mm.......K/4</t>
  </si>
  <si>
    <t>-1682418225</t>
  </si>
  <si>
    <t>764518621.H</t>
  </si>
  <si>
    <t>Svody hranatý včetně objímek, kolen, odskoků z Pz s povrchovou úpravou průměru 80 mm............K/3</t>
  </si>
  <si>
    <t>-114862949</t>
  </si>
  <si>
    <t>764206105</t>
  </si>
  <si>
    <t>Montáž oplechování rovných parapetů rš do 400 mm- zakrácení parapetu u stáv. okna</t>
  </si>
  <si>
    <t>1144621141</t>
  </si>
  <si>
    <t>998764101</t>
  </si>
  <si>
    <t>Přesun hmot tonážní pro konstrukce klempířské v objektech v do 6 m</t>
  </si>
  <si>
    <t>-754076587</t>
  </si>
  <si>
    <t>998764181</t>
  </si>
  <si>
    <t>Příplatek k přesunu hmot tonážní 764 prováděný bez použití mechanizace</t>
  </si>
  <si>
    <t>-884007915</t>
  </si>
  <si>
    <t>2017-001-12 - Zámečnické  kce</t>
  </si>
  <si>
    <t>767832100.1</t>
  </si>
  <si>
    <t xml:space="preserve">Montáž žebříků do zdi </t>
  </si>
  <si>
    <t>1991418643</t>
  </si>
  <si>
    <t>130R-T1</t>
  </si>
  <si>
    <t>T/1 -venkovní žebřík na střechu d./5300/600/220/mm- žárově zinkovaný vč. kotvení</t>
  </si>
  <si>
    <t>ks</t>
  </si>
  <si>
    <t>665057051</t>
  </si>
  <si>
    <t>130R-T2</t>
  </si>
  <si>
    <t>T/2 -venkovní žebřík na střechu d./5300/600/220/mm- žárově zinkovaný vč. kotvení</t>
  </si>
  <si>
    <t>-1130611308</t>
  </si>
  <si>
    <t>767995116</t>
  </si>
  <si>
    <t>Montáž atypických zámečnických konstrukcí hmotnosti do 250 kg</t>
  </si>
  <si>
    <t>1021420909</t>
  </si>
  <si>
    <t>130104200</t>
  </si>
  <si>
    <t>úhelník ocelový rovnostranný, v jakosti 11 375, 50 x 50 x 5 mm</t>
  </si>
  <si>
    <t>-1116235802</t>
  </si>
  <si>
    <t>130104340</t>
  </si>
  <si>
    <t>úhelník ocelový rovnostranný, v jakosti 11 375, 80 x 80 x 8 mm</t>
  </si>
  <si>
    <t>-1278380330</t>
  </si>
  <si>
    <t>998767202</t>
  </si>
  <si>
    <t>Přesun hmot procentní pro zámečnické konstrukce v objektech v do 12 m</t>
  </si>
  <si>
    <t>%</t>
  </si>
  <si>
    <t>1972703490</t>
  </si>
  <si>
    <t>2017-001-13 - ZTI</t>
  </si>
  <si>
    <t xml:space="preserve">    1-Kan. - Zemní práce</t>
  </si>
  <si>
    <t xml:space="preserve">    721 - KANALIZACE</t>
  </si>
  <si>
    <t xml:space="preserve">      721-P - Příslušenství</t>
  </si>
  <si>
    <t xml:space="preserve">      721-PK - Potrubí kanalizace</t>
  </si>
  <si>
    <t xml:space="preserve">    722 - VODOVOD</t>
  </si>
  <si>
    <t xml:space="preserve">      722-A - Armatury a čerpadla</t>
  </si>
  <si>
    <t xml:space="preserve">      722-PV - Potrubí vodovodní</t>
  </si>
  <si>
    <t xml:space="preserve">    725 - ZAŘIZOVACÍ PŘEDMĚTY</t>
  </si>
  <si>
    <t xml:space="preserve">    ZTI - Ostatní části a doplňky ZTI</t>
  </si>
  <si>
    <t>1-Kan.-01</t>
  </si>
  <si>
    <t>Výkopy pro potrubí</t>
  </si>
  <si>
    <t>14239176</t>
  </si>
  <si>
    <t>1-Kan.-02</t>
  </si>
  <si>
    <t>Zásyp a obsyp potrubí štěrkopískem</t>
  </si>
  <si>
    <t>-522645348</t>
  </si>
  <si>
    <t>1-Kan.-03</t>
  </si>
  <si>
    <t>Zásyp vytěženou zeminou</t>
  </si>
  <si>
    <t>1773828204</t>
  </si>
  <si>
    <t>1-Kan.-04</t>
  </si>
  <si>
    <t>Odvoz vytěžené zeminy</t>
  </si>
  <si>
    <t>2013438459</t>
  </si>
  <si>
    <t>721-P-01</t>
  </si>
  <si>
    <t>Ventilační hlavice DN100</t>
  </si>
  <si>
    <t>1729811536</t>
  </si>
  <si>
    <t>721-P-02</t>
  </si>
  <si>
    <t>Nálevka se sifonem - odvodnění poj.ventilu</t>
  </si>
  <si>
    <t>1980985217</t>
  </si>
  <si>
    <t>721-PK-01</t>
  </si>
  <si>
    <t>Potrubí z trub KG systém (PVC oranžové barvy SN8) pro uložení do země DN110</t>
  </si>
  <si>
    <t>1449300075</t>
  </si>
  <si>
    <t>721-PK-02</t>
  </si>
  <si>
    <t>Potrubí z trub KG systém (PVC oranžové barvy SN8) pro uložení do země DN125</t>
  </si>
  <si>
    <t>1103509213</t>
  </si>
  <si>
    <t>721-PK-03</t>
  </si>
  <si>
    <t>Potrubí z trub HT systém (PP šedé barvy) DN50</t>
  </si>
  <si>
    <t>-13472773</t>
  </si>
  <si>
    <t>721-PK-04</t>
  </si>
  <si>
    <t>Potrubí z trub HT systém (PP šedé barvy) DN110</t>
  </si>
  <si>
    <t>55264776</t>
  </si>
  <si>
    <t>721-PK-05</t>
  </si>
  <si>
    <t>Proplach a pročištění stávající kanalizace - odhad</t>
  </si>
  <si>
    <t>1210247159</t>
  </si>
  <si>
    <t>721-PK-06</t>
  </si>
  <si>
    <t>Napojení na stávající kanalizaci</t>
  </si>
  <si>
    <t>-1299105677</t>
  </si>
  <si>
    <t>722-A-01</t>
  </si>
  <si>
    <t>Armatury vodovodní - armatury uzavírací kulové KK - DN20</t>
  </si>
  <si>
    <t>-302830936</t>
  </si>
  <si>
    <t>722-A-02</t>
  </si>
  <si>
    <t>Ventil rohový RV - DN15</t>
  </si>
  <si>
    <t>358541410</t>
  </si>
  <si>
    <t>722-PV-01</t>
  </si>
  <si>
    <t>Potrubí z trub plastových z polypropylenu - PP-RCT, SDR 9,  vč. tvarovek, upevnění a izolace, DN15(20x2,3), izolace tl.15mm</t>
  </si>
  <si>
    <t>-2143035355</t>
  </si>
  <si>
    <t>722-PV-02</t>
  </si>
  <si>
    <t>DN20 (25x2,8), izolace tl.15mm</t>
  </si>
  <si>
    <t>1557410224</t>
  </si>
  <si>
    <t>725-01</t>
  </si>
  <si>
    <t>Umyvadlo keramické U 60cm, včetně sifonu nerez</t>
  </si>
  <si>
    <t>706991316</t>
  </si>
  <si>
    <t>725-02</t>
  </si>
  <si>
    <t>Klozet kombi, vč. prkénka WC a připojovací tvarovky</t>
  </si>
  <si>
    <t>1919995881</t>
  </si>
  <si>
    <t>725-03</t>
  </si>
  <si>
    <t>Sprchová vanička keramická 140/80cm, včetně sifonu</t>
  </si>
  <si>
    <t>-582295997</t>
  </si>
  <si>
    <t>725-04</t>
  </si>
  <si>
    <t>Zástěna sprchové vaničky - posuvné dveře</t>
  </si>
  <si>
    <t>179232600</t>
  </si>
  <si>
    <t>725-05</t>
  </si>
  <si>
    <t>Elektrický zásovník teplé vody 125l</t>
  </si>
  <si>
    <t>-87440692</t>
  </si>
  <si>
    <t>725-06</t>
  </si>
  <si>
    <t>Baterie umyvadlová stojánková pro U</t>
  </si>
  <si>
    <t>-579363754</t>
  </si>
  <si>
    <t>725-07</t>
  </si>
  <si>
    <t>Baterie nástěnná pro sprchu včetně sprchové hlavice a hadice</t>
  </si>
  <si>
    <t>1558154199</t>
  </si>
  <si>
    <t>ZTI-01</t>
  </si>
  <si>
    <t>Montáž systému a napuštění</t>
  </si>
  <si>
    <t>-1981582295</t>
  </si>
  <si>
    <t>ZTI-02</t>
  </si>
  <si>
    <t>Tlakové zkoušky těsnosti  (i dílčí) - paušál kanalizace</t>
  </si>
  <si>
    <t>-1551902072</t>
  </si>
  <si>
    <t>ZTI-03</t>
  </si>
  <si>
    <t>Tlakové zkoušky těsnosti  (i dílčí) - paušál vodovod</t>
  </si>
  <si>
    <t>455081631</t>
  </si>
  <si>
    <t>ZTI-04</t>
  </si>
  <si>
    <t>Vyhotovení dokumentace skutečného provedení stavby pro archiv investora. - paušál</t>
  </si>
  <si>
    <t>-1953027961</t>
  </si>
  <si>
    <t>2017-001-14 - UT- vytápění</t>
  </si>
  <si>
    <t xml:space="preserve">    731 - Ústřední vytápění - ostatní</t>
  </si>
  <si>
    <t xml:space="preserve">    733 - Potrubí</t>
  </si>
  <si>
    <t xml:space="preserve">    734 - Armatury</t>
  </si>
  <si>
    <t xml:space="preserve">    735 - Otopná tělesa</t>
  </si>
  <si>
    <t>731-4.01</t>
  </si>
  <si>
    <t>Montáž vytápění</t>
  </si>
  <si>
    <t>1549937210</t>
  </si>
  <si>
    <t>731-4.02</t>
  </si>
  <si>
    <t>Doprava materiálu</t>
  </si>
  <si>
    <t>-1837880724</t>
  </si>
  <si>
    <t>731-4.03</t>
  </si>
  <si>
    <t>Provedení komplexních zkoušek (včetně tlakové a topné zkoušky)</t>
  </si>
  <si>
    <t>-1340011314</t>
  </si>
  <si>
    <t>731-4.04</t>
  </si>
  <si>
    <t>Jemné zaregulování systému</t>
  </si>
  <si>
    <t>-789517259</t>
  </si>
  <si>
    <t>731-4.05</t>
  </si>
  <si>
    <t>Dvojnásobný proplach systému a náplň upravenou vodou</t>
  </si>
  <si>
    <t>1036450333</t>
  </si>
  <si>
    <t>731-4.06</t>
  </si>
  <si>
    <t>Zaškolení obsluhy</t>
  </si>
  <si>
    <t>1989764110</t>
  </si>
  <si>
    <t>731-4.07</t>
  </si>
  <si>
    <t>Kotevní materiál</t>
  </si>
  <si>
    <t>-765572929</t>
  </si>
  <si>
    <t>731-4.08</t>
  </si>
  <si>
    <t>Montážní materiál</t>
  </si>
  <si>
    <t>-1002704727</t>
  </si>
  <si>
    <t>733-3.01</t>
  </si>
  <si>
    <t>Potrubí z trubek měděných 15x1</t>
  </si>
  <si>
    <t>bm</t>
  </si>
  <si>
    <t>580593655</t>
  </si>
  <si>
    <t>733-3.02</t>
  </si>
  <si>
    <t>Měděné koleno 90°, 15x1</t>
  </si>
  <si>
    <t>1220238744</t>
  </si>
  <si>
    <t>733-3.03</t>
  </si>
  <si>
    <t>Přechodka z oceli na měď bronzová</t>
  </si>
  <si>
    <t>-2135981011</t>
  </si>
  <si>
    <t>734-1.01</t>
  </si>
  <si>
    <t>Radiátorový ventil přímý s přednastavením 1/2"</t>
  </si>
  <si>
    <t>-1737684981</t>
  </si>
  <si>
    <t>734-1.02</t>
  </si>
  <si>
    <t>Radiátorové šroubení přímé 1/2"</t>
  </si>
  <si>
    <t>1368041651</t>
  </si>
  <si>
    <t>734-1.03</t>
  </si>
  <si>
    <t>Termostatická hlavice</t>
  </si>
  <si>
    <t>560084307</t>
  </si>
  <si>
    <t>735-2.01</t>
  </si>
  <si>
    <t>Ocelové deskové těleso umožňující levé nebo pravé boční připojení na rozvod topné vody, vývody s vnitřním závitem G 1/2 vč. navrtávacích konzol, odvzdušňovací zátky a zaslepovacích zátek. Základní barevný odstín RAL 9016, Qtr=0,42 kW, teplotní spád 75/60°</t>
  </si>
  <si>
    <t>-1523268013</t>
  </si>
  <si>
    <t>735-2.02</t>
  </si>
  <si>
    <t>Ocelové deskové těleso umožňující levé nebo pravé boční připojení na rozvod topné vody, vývody s vnitřním závitem G 1/2 vč. navrtávacích konzol, odvzdušňovací zátky a zaslepovacích zátek. Základní barevný odstín RAL 9016, Qtr=0,56 kW, teplotní spád 75/60°</t>
  </si>
  <si>
    <t>1817343830</t>
  </si>
  <si>
    <t>735-2.03</t>
  </si>
  <si>
    <t>Ocelové deskové těleso umožňující levé nebo pravé boční připojení na rozvod topné vody, vývody s vnitřním závitem G 1/2 vč. navrtávacích konzol, odvzdušňovací zátky a zaslepovacích zátek. Základní barevný odstín RAL 9016, Qtr=3,65 kW, teplotní spád 75/60°</t>
  </si>
  <si>
    <t>266609581</t>
  </si>
  <si>
    <t>2017-001-15 - VZT</t>
  </si>
  <si>
    <t xml:space="preserve">    751 - Vzduchotechnika</t>
  </si>
  <si>
    <t xml:space="preserve">      751-1 - Zařízení č. 1: Větrání garáže - odvod výfukových plynů</t>
  </si>
  <si>
    <t xml:space="preserve">      751-2 - Zařízení č. 2: Větrání garáže - běžné větrání</t>
  </si>
  <si>
    <t xml:space="preserve">      751-3 - Zařízení č. 3: Větrání sociálního zázemí</t>
  </si>
  <si>
    <t xml:space="preserve">      751-4 - Zařízení č. 4: Doplnění výfukového potrubí stávající VZT</t>
  </si>
  <si>
    <t xml:space="preserve">      751-O - Ostatní položky</t>
  </si>
  <si>
    <t>751-1-01</t>
  </si>
  <si>
    <t>Bubnový odsavač výfukových plynů pro nákladní automobil, Včetně ventilátoru, odsávací hadice a koncovky, Průtok 1000 m3/h, min. 200 Pa (externí tlak celé sestavy)</t>
  </si>
  <si>
    <t>343574061</t>
  </si>
  <si>
    <t>751-1-02</t>
  </si>
  <si>
    <t>Výfuková hlavice na potrubí pr. 200</t>
  </si>
  <si>
    <t>1640693845</t>
  </si>
  <si>
    <t>751-1-03</t>
  </si>
  <si>
    <t>Spiro potrubí z pozink. plechu, včetně tvarovek, závěsů a montážního materiálu pr. 200</t>
  </si>
  <si>
    <t>1007176756</t>
  </si>
  <si>
    <t>751-1-04</t>
  </si>
  <si>
    <t>Nátěr do venkovního prostředí</t>
  </si>
  <si>
    <t>-371233545</t>
  </si>
  <si>
    <t>751-2-01</t>
  </si>
  <si>
    <t>Nástěnný ventilátor pro průtok 300 m3/h, 30 Pa, Včetně výfukové žaluzie a montážního materiálu</t>
  </si>
  <si>
    <t>461288717</t>
  </si>
  <si>
    <t>751-2-02</t>
  </si>
  <si>
    <t>Krycí mřížka 315x400</t>
  </si>
  <si>
    <t>-2093663392</t>
  </si>
  <si>
    <t>751-2-03</t>
  </si>
  <si>
    <t>Protidešťová žaluzie 315x400</t>
  </si>
  <si>
    <t>2092512168</t>
  </si>
  <si>
    <t>751-2-04</t>
  </si>
  <si>
    <t>Čtyřhranné potrubí včetně montážního materiálu</t>
  </si>
  <si>
    <t>1309275424</t>
  </si>
  <si>
    <t>751-3-01</t>
  </si>
  <si>
    <t>Diagonální ventilátor do kruhového potrubí pr. 160, 230 m3/h, 100 Pa, Včetně pružných manžet a montážního materiálu</t>
  </si>
  <si>
    <t>-2139269546</t>
  </si>
  <si>
    <t>751-3-02</t>
  </si>
  <si>
    <t>Talířový ventil odvodní pr. 125</t>
  </si>
  <si>
    <t>-346157186</t>
  </si>
  <si>
    <t>751-3-03</t>
  </si>
  <si>
    <t>Talířový ventil odvodní pr. 160</t>
  </si>
  <si>
    <t>-1367141114</t>
  </si>
  <si>
    <t>751-3-04</t>
  </si>
  <si>
    <t>Výfuková žaluzie na potrubí pr. 160</t>
  </si>
  <si>
    <t>1750236159</t>
  </si>
  <si>
    <t>751-3-05</t>
  </si>
  <si>
    <t>Flexo potrubí s útlumem hluku pr. 160</t>
  </si>
  <si>
    <t>-1867741052</t>
  </si>
  <si>
    <t>751-3-06</t>
  </si>
  <si>
    <t>Flexo potrubí s útlumem hluku pr. 125</t>
  </si>
  <si>
    <t>-225178627</t>
  </si>
  <si>
    <t>751-3-07</t>
  </si>
  <si>
    <t>Spiro potrubí z pozink. plechu, včetně tvarovek, závěsů a montážního materiálu pr. 160</t>
  </si>
  <si>
    <t>2001457837</t>
  </si>
  <si>
    <t>751-4-01</t>
  </si>
  <si>
    <t>-766046712</t>
  </si>
  <si>
    <t>751-4-02</t>
  </si>
  <si>
    <t>-2128861873</t>
  </si>
  <si>
    <t>751-4-03</t>
  </si>
  <si>
    <t>-221079591</t>
  </si>
  <si>
    <t>751-O-01</t>
  </si>
  <si>
    <t>Konstrukční a dílenská dokumentace dle zvyklostí dodavatele</t>
  </si>
  <si>
    <t>1650845397</t>
  </si>
  <si>
    <t>751-O-02</t>
  </si>
  <si>
    <t>Provozní a komplexní zkoušky, revize</t>
  </si>
  <si>
    <t>1555204997</t>
  </si>
  <si>
    <t>751-O-03</t>
  </si>
  <si>
    <t>Jemné zaregulování</t>
  </si>
  <si>
    <t>197705975</t>
  </si>
  <si>
    <t>751-O-04</t>
  </si>
  <si>
    <t>1288109202</t>
  </si>
  <si>
    <t>751-O-05</t>
  </si>
  <si>
    <t>Provozní přepisy a řády</t>
  </si>
  <si>
    <t>1843881352</t>
  </si>
  <si>
    <t>751-O-06</t>
  </si>
  <si>
    <t>Montáž</t>
  </si>
  <si>
    <t>1018623464</t>
  </si>
  <si>
    <t>751-O-07</t>
  </si>
  <si>
    <t>Štítky a označení potrubí</t>
  </si>
  <si>
    <t>736821196</t>
  </si>
  <si>
    <t>2017-001-16 - Silnoproud</t>
  </si>
  <si>
    <t xml:space="preserve">    741 - Elektroinstalace - silnoproud</t>
  </si>
  <si>
    <t xml:space="preserve">      741-Dem.-01 - Demontáže</t>
  </si>
  <si>
    <t xml:space="preserve">      741-Hr.-mat. - Hromosvod)</t>
  </si>
  <si>
    <t xml:space="preserve">      741-K-mat. - Kabely</t>
  </si>
  <si>
    <t xml:space="preserve">      741-Kr-mat - Krabice, trubky</t>
  </si>
  <si>
    <t xml:space="preserve">      741-Ost. - Silnoproud - ostatní</t>
  </si>
  <si>
    <t xml:space="preserve">      741-RS-mat. - Rozvodnice RS 2</t>
  </si>
  <si>
    <t xml:space="preserve">      741-S-mat. - Spínače: (ABB-Tango)</t>
  </si>
  <si>
    <t xml:space="preserve">      741-SV-mont. - Svítidla)</t>
  </si>
  <si>
    <t xml:space="preserve">      741-Z-mat. - Zásuvky: (ABB-Tango)</t>
  </si>
  <si>
    <t>741-Dem.-01</t>
  </si>
  <si>
    <t>Demontáž stávajícího zařízení a přepojení stávajícího</t>
  </si>
  <si>
    <t>hod</t>
  </si>
  <si>
    <t>-365666097</t>
  </si>
  <si>
    <t>741-Hr.-mat.-01</t>
  </si>
  <si>
    <t>FeZn 8mm vč.podpěr</t>
  </si>
  <si>
    <t>847733339</t>
  </si>
  <si>
    <t>741-Hr.-mat.-02</t>
  </si>
  <si>
    <t>FeZn 30/4</t>
  </si>
  <si>
    <t>446442502</t>
  </si>
  <si>
    <t>741-Hr.-mat.-03</t>
  </si>
  <si>
    <t>Hromosvodá svorka SS</t>
  </si>
  <si>
    <t>359723719</t>
  </si>
  <si>
    <t>741-Hr.-mat.-04</t>
  </si>
  <si>
    <t>Hromosvodá svorka SO+SP1</t>
  </si>
  <si>
    <t>-43432845</t>
  </si>
  <si>
    <t>741-Hr.-mat.-05</t>
  </si>
  <si>
    <t>Hromosvodá svorka SZ</t>
  </si>
  <si>
    <t>-1657437069</t>
  </si>
  <si>
    <t>741-Hr.-mat.-06</t>
  </si>
  <si>
    <t>Ochranný úhelník</t>
  </si>
  <si>
    <t>-2088715295</t>
  </si>
  <si>
    <t>741-Hr.-mat.-07</t>
  </si>
  <si>
    <t>zemnící tyč</t>
  </si>
  <si>
    <t>-1128223489</t>
  </si>
  <si>
    <t>741-Hr.-mat.-08</t>
  </si>
  <si>
    <t>Qstatní drobný materiál</t>
  </si>
  <si>
    <t>kč</t>
  </si>
  <si>
    <t>-1883594063</t>
  </si>
  <si>
    <t>741-Hr.-mont.-01</t>
  </si>
  <si>
    <t>657757196</t>
  </si>
  <si>
    <t>741-Hr.-mont.-02</t>
  </si>
  <si>
    <t>2137248746</t>
  </si>
  <si>
    <t>741-Hr.-mont.-03</t>
  </si>
  <si>
    <t>-1615086100</t>
  </si>
  <si>
    <t>741-Hr.-mont.-04</t>
  </si>
  <si>
    <t>Hromosvodá svorka SO+SP</t>
  </si>
  <si>
    <t>34092976</t>
  </si>
  <si>
    <t>741-Hr.-mont.-05</t>
  </si>
  <si>
    <t>18349465</t>
  </si>
  <si>
    <t>741-Hr.-mont.-06</t>
  </si>
  <si>
    <t>-167897784</t>
  </si>
  <si>
    <t>741-Hr.-mont.-07</t>
  </si>
  <si>
    <t>Zemnící tyč</t>
  </si>
  <si>
    <t>1737639693</t>
  </si>
  <si>
    <t>741-K-mat.-01</t>
  </si>
  <si>
    <t>CYKY 2Ax1,5mm2</t>
  </si>
  <si>
    <t>-1655782461</t>
  </si>
  <si>
    <t>741-K-mat.-02</t>
  </si>
  <si>
    <t>CYKY 3Ax1,5mm2</t>
  </si>
  <si>
    <t>-1819141387</t>
  </si>
  <si>
    <t>741-K-mat.-03</t>
  </si>
  <si>
    <t>CYKY 3Cx1,5mm2</t>
  </si>
  <si>
    <t>146244651</t>
  </si>
  <si>
    <t>741-K-mat.-04</t>
  </si>
  <si>
    <t>CYKY 3Cx2,5mm2</t>
  </si>
  <si>
    <t>-844105594</t>
  </si>
  <si>
    <t>741-K-mat.-05</t>
  </si>
  <si>
    <t>CYKY 5Cx10mm2</t>
  </si>
  <si>
    <t>-1733676605</t>
  </si>
  <si>
    <t>741-K-mont.-01</t>
  </si>
  <si>
    <t>1814260785</t>
  </si>
  <si>
    <t>741-K-mont.-02</t>
  </si>
  <si>
    <t>-731941557</t>
  </si>
  <si>
    <t>741-K-mont.-03</t>
  </si>
  <si>
    <t>815938155</t>
  </si>
  <si>
    <t>741-K-mont.-04</t>
  </si>
  <si>
    <t>291776636</t>
  </si>
  <si>
    <t>741-K-mont.-05</t>
  </si>
  <si>
    <t>CYKY 5Cx6mm2</t>
  </si>
  <si>
    <t>675557864</t>
  </si>
  <si>
    <t>741-Kr-mat-01</t>
  </si>
  <si>
    <t>Krabice - 1901 - odbočná</t>
  </si>
  <si>
    <t>-1176891796</t>
  </si>
  <si>
    <t>741-Kr-mat-02</t>
  </si>
  <si>
    <t>Krabice -1902- přístrojová</t>
  </si>
  <si>
    <t>-779251889</t>
  </si>
  <si>
    <t>741-Kr-mont.-01</t>
  </si>
  <si>
    <t>727090399</t>
  </si>
  <si>
    <t>741-Kr-mont.-02</t>
  </si>
  <si>
    <t>-1520337365</t>
  </si>
  <si>
    <t>741-Ost.-01</t>
  </si>
  <si>
    <t>HZS -Práce, na které není možno stanovit ceníkovou položku</t>
  </si>
  <si>
    <t>920355437</t>
  </si>
  <si>
    <t>741-Ost.-02</t>
  </si>
  <si>
    <t>Provedení výchozí revize a vypracování - revizní zprávy dle ČSN</t>
  </si>
  <si>
    <t>1561106668</t>
  </si>
  <si>
    <t>741-RS-mat.-01</t>
  </si>
  <si>
    <t>Rozvodnice zapuštěná 36 modulů</t>
  </si>
  <si>
    <t>732847245</t>
  </si>
  <si>
    <t>741-RS-mat.-02</t>
  </si>
  <si>
    <t>Jistič 10B/1</t>
  </si>
  <si>
    <t>1464709953</t>
  </si>
  <si>
    <t>741-RS-mat.-03</t>
  </si>
  <si>
    <t>Jistič 16B/1</t>
  </si>
  <si>
    <t>2054311511</t>
  </si>
  <si>
    <t>741-RS-mat.-04</t>
  </si>
  <si>
    <t>Jistič 25B/3</t>
  </si>
  <si>
    <t>1193434822</t>
  </si>
  <si>
    <t>741-RS-mat.-05</t>
  </si>
  <si>
    <t>Proudový chránič 40/3/0.03</t>
  </si>
  <si>
    <t>-2003280002</t>
  </si>
  <si>
    <t>741-RS-mat.-06</t>
  </si>
  <si>
    <t>Ostatní montážní materiál</t>
  </si>
  <si>
    <t>-1346296944</t>
  </si>
  <si>
    <t>741-S-mat.-01</t>
  </si>
  <si>
    <t>Spínače: (ABB-Tango) - Řazení 1</t>
  </si>
  <si>
    <t>327764982</t>
  </si>
  <si>
    <t>741-S-mat.-02</t>
  </si>
  <si>
    <t>Spínače: (ABB-Tango) - Řazení 6</t>
  </si>
  <si>
    <t>123404624</t>
  </si>
  <si>
    <t>741-S-mat.-03</t>
  </si>
  <si>
    <t>Spínače: (ABB-Tango) - Řazení 7</t>
  </si>
  <si>
    <t>731025776</t>
  </si>
  <si>
    <t>741-S-mont.-01</t>
  </si>
  <si>
    <t>-355221347</t>
  </si>
  <si>
    <t>741-S-mont.-02</t>
  </si>
  <si>
    <t>1208882804</t>
  </si>
  <si>
    <t>741-S-mont.-03</t>
  </si>
  <si>
    <t>-1948421980</t>
  </si>
  <si>
    <t>741-SV-mont.-01</t>
  </si>
  <si>
    <t>Zářivkové svítidlo 2x36W, IP54, ozn.A</t>
  </si>
  <si>
    <t>-1716917361</t>
  </si>
  <si>
    <t>741-SV-mont.-02</t>
  </si>
  <si>
    <t>Přisazené svítidlo 1x18, IP20, ozn.B</t>
  </si>
  <si>
    <t>-898781425</t>
  </si>
  <si>
    <t>741-SV-mont.-03</t>
  </si>
  <si>
    <t>Venkovní reflektor LED 60W, ozn.C</t>
  </si>
  <si>
    <t>-1921870270</t>
  </si>
  <si>
    <t>741-Z-mat.-01</t>
  </si>
  <si>
    <t>Zásuvka jednoduchá</t>
  </si>
  <si>
    <t>1487464611</t>
  </si>
  <si>
    <t>741-Z-mat.-02</t>
  </si>
  <si>
    <t>Zásuvka třífázová</t>
  </si>
  <si>
    <t>-573973408</t>
  </si>
  <si>
    <t>741-Z-mat.-03</t>
  </si>
  <si>
    <t>Jednonásobný rámeček TANGO bílý</t>
  </si>
  <si>
    <t>-877689766</t>
  </si>
  <si>
    <t>741-Z-mat.-04</t>
  </si>
  <si>
    <t>Dvojnásobný rámeček TANGO bílý</t>
  </si>
  <si>
    <t>-1501945078</t>
  </si>
  <si>
    <t>741-Z-mat.-05</t>
  </si>
  <si>
    <t>Trojnonásobný rámeček TANGO bílý</t>
  </si>
  <si>
    <t>-880345802</t>
  </si>
  <si>
    <t>741-SV-mat.-01</t>
  </si>
  <si>
    <t>580356414</t>
  </si>
  <si>
    <t>741-SV-mat.-02</t>
  </si>
  <si>
    <t>-1887418525</t>
  </si>
  <si>
    <t>741-SV-mat.-03</t>
  </si>
  <si>
    <t>2038281407</t>
  </si>
  <si>
    <t>741-Z-mont.-01</t>
  </si>
  <si>
    <t>Zásuvka jednoduchá do zdi</t>
  </si>
  <si>
    <t>-1709773554</t>
  </si>
  <si>
    <t>741-Z-mont.-02</t>
  </si>
  <si>
    <t>322852107</t>
  </si>
  <si>
    <t>741-Z-mont.-03</t>
  </si>
  <si>
    <t>940903822</t>
  </si>
  <si>
    <t>741-Z-mont.-04</t>
  </si>
  <si>
    <t>-100538706</t>
  </si>
  <si>
    <t>741-Z-mont.-05</t>
  </si>
  <si>
    <t>-924897099</t>
  </si>
  <si>
    <t>998741201</t>
  </si>
  <si>
    <t>Přesun hmot procentní pro silnoproud v objektech v do 6 m</t>
  </si>
  <si>
    <t>-898401151</t>
  </si>
  <si>
    <t>2017-001-17 - Slaboproud</t>
  </si>
  <si>
    <t>742 - Elektroinstalace - slaboproud</t>
  </si>
  <si>
    <t xml:space="preserve">    742-EZS - EZS:</t>
  </si>
  <si>
    <t xml:space="preserve">    742-Ost - OSTATNÍ:</t>
  </si>
  <si>
    <t>742-EZS-01</t>
  </si>
  <si>
    <t>Ústředna s GSM komunikátorem v plastové skříni bez AKU max. 2,6Ah</t>
  </si>
  <si>
    <t>-741271412</t>
  </si>
  <si>
    <t>742-EZS-02</t>
  </si>
  <si>
    <t>Akumulátor 12V/2,6Ah</t>
  </si>
  <si>
    <t>-724493282</t>
  </si>
  <si>
    <t>742-EZS-03</t>
  </si>
  <si>
    <t>Ovládací LCD klávesnice</t>
  </si>
  <si>
    <t>-420444910</t>
  </si>
  <si>
    <t>742-EZS-04</t>
  </si>
  <si>
    <t>Přídavný ovládací a zobrazovací modul</t>
  </si>
  <si>
    <t>-356458588</t>
  </si>
  <si>
    <t>742-EZS-05</t>
  </si>
  <si>
    <t>Sběrnicový PIR detektor pohybu s dosahem 90°/12 m</t>
  </si>
  <si>
    <t>-1872919491</t>
  </si>
  <si>
    <t>742-EZS-06</t>
  </si>
  <si>
    <t>Kabel FTP cat. 5e</t>
  </si>
  <si>
    <t>-1158343984</t>
  </si>
  <si>
    <t>742-EZS-07</t>
  </si>
  <si>
    <t>Drobný instalační materiál</t>
  </si>
  <si>
    <t>-240278484</t>
  </si>
  <si>
    <t>742-EZS-08</t>
  </si>
  <si>
    <t>Uvedení do provozu, revize a zkušební provoz</t>
  </si>
  <si>
    <t>-355504058</t>
  </si>
  <si>
    <t>742-EZS-09</t>
  </si>
  <si>
    <t>862055669</t>
  </si>
  <si>
    <t>742-Ost.-01</t>
  </si>
  <si>
    <t>Trubka ohebná MONOFLEX 1423/1, vč.přísl.</t>
  </si>
  <si>
    <t>-186630874</t>
  </si>
  <si>
    <t>742-Ost.-02</t>
  </si>
  <si>
    <t>-579510790</t>
  </si>
  <si>
    <t>742-Ost.-03</t>
  </si>
  <si>
    <t>Stavební přípomoci, sekání, průrazy, výkopové práce atd</t>
  </si>
  <si>
    <t>556533357</t>
  </si>
  <si>
    <t>742-Ost.-04</t>
  </si>
  <si>
    <t>Protipožární ucpávky</t>
  </si>
  <si>
    <t>1398482089</t>
  </si>
  <si>
    <t>742-Ost.-05</t>
  </si>
  <si>
    <t>Příslušenství (spojky, kolena aj.) a upevňovací materiál</t>
  </si>
  <si>
    <t>1952341205</t>
  </si>
  <si>
    <t>742-Ost.-06</t>
  </si>
  <si>
    <t>Revize</t>
  </si>
  <si>
    <t>-304415678</t>
  </si>
  <si>
    <t>742-Ost.-07</t>
  </si>
  <si>
    <t>Doprava, přesuny materiálu uvnitř stavby</t>
  </si>
  <si>
    <t>1735023896</t>
  </si>
  <si>
    <t>742-Ost.-09</t>
  </si>
  <si>
    <t>Dokumentace skutečného provedení</t>
  </si>
  <si>
    <t>-1253861184</t>
  </si>
  <si>
    <t>998742201</t>
  </si>
  <si>
    <t>Přesun hmot procentní pro slaboproud v objektech v do 6 m</t>
  </si>
  <si>
    <t>1980861162</t>
  </si>
  <si>
    <t>2017-001-18 - Dešťová kanalizace</t>
  </si>
  <si>
    <t xml:space="preserve">    1-D-ZP - Zemní práce</t>
  </si>
  <si>
    <t xml:space="preserve">    721-D-P - Potrubí kanalizace- dešťové</t>
  </si>
  <si>
    <t>1-D-ZP-mat.-01</t>
  </si>
  <si>
    <t>Výkopy rýhy pro potrubí</t>
  </si>
  <si>
    <t>1207448367</t>
  </si>
  <si>
    <t>1-D-ZP-mat.-02</t>
  </si>
  <si>
    <t>Výkop jámy pro vsakování</t>
  </si>
  <si>
    <t>1834900519</t>
  </si>
  <si>
    <t>1-D-ZP-mat.-03</t>
  </si>
  <si>
    <t>Podsyp potrubí pískem</t>
  </si>
  <si>
    <t>-784637719</t>
  </si>
  <si>
    <t>1-D-ZP-mat.-04</t>
  </si>
  <si>
    <t>Podsyp vsakovacího objektu štěrkem 8/16</t>
  </si>
  <si>
    <t>1769697565</t>
  </si>
  <si>
    <t>1-D-ZP-mat.-05</t>
  </si>
  <si>
    <t>Obsyp potrubí pískem se zhutněním</t>
  </si>
  <si>
    <t>-673468212</t>
  </si>
  <si>
    <t>1-D-ZP-mat.-06</t>
  </si>
  <si>
    <t>Zásyp vytěženou zeminou se zhutněním</t>
  </si>
  <si>
    <t>385704794</t>
  </si>
  <si>
    <t>1-D-ZP-mat.-07</t>
  </si>
  <si>
    <t>-1587442181</t>
  </si>
  <si>
    <t>1-D-ZP-mont.-01</t>
  </si>
  <si>
    <t>633831077</t>
  </si>
  <si>
    <t>1-D-ZP-mont.-02</t>
  </si>
  <si>
    <t>-1514711327</t>
  </si>
  <si>
    <t>1-D-ZP-mont.-03</t>
  </si>
  <si>
    <t>1281949125</t>
  </si>
  <si>
    <t>1-D-ZP-mont.-04</t>
  </si>
  <si>
    <t>-180657519</t>
  </si>
  <si>
    <t>1-D-ZP-mont.-05</t>
  </si>
  <si>
    <t>1244161698</t>
  </si>
  <si>
    <t>721-D-P-mat.01</t>
  </si>
  <si>
    <t>Potrubí z trub KG systém (PVC oranžové barvy SN8) pro uložení do země PVC 160</t>
  </si>
  <si>
    <t>701483006</t>
  </si>
  <si>
    <t>721-D-P-mat.02</t>
  </si>
  <si>
    <t>Koleno PVC 160 - 45</t>
  </si>
  <si>
    <t>-216028362</t>
  </si>
  <si>
    <t>721-D-P-mat.03</t>
  </si>
  <si>
    <t>Odbočka T 160/160 - 45</t>
  </si>
  <si>
    <t>403680654</t>
  </si>
  <si>
    <t>721-D-P-mat.04</t>
  </si>
  <si>
    <t>Lapač střešních splavenin</t>
  </si>
  <si>
    <t>945104238</t>
  </si>
  <si>
    <t>721-D-P-mat.05</t>
  </si>
  <si>
    <t>Uliční vpust</t>
  </si>
  <si>
    <t>1841129493</t>
  </si>
  <si>
    <t>721-D-P-mat.06</t>
  </si>
  <si>
    <t>Plastová šachta s filtrem</t>
  </si>
  <si>
    <t>-2129026083</t>
  </si>
  <si>
    <t>721-D-P-mat.07</t>
  </si>
  <si>
    <t>Vsakovací bloky 800 x 800 x 320 včetně příslušenství</t>
  </si>
  <si>
    <t>951278979</t>
  </si>
  <si>
    <t>721-D-P-mat.08</t>
  </si>
  <si>
    <t>Ochranná geotextilie</t>
  </si>
  <si>
    <t>-424448730</t>
  </si>
  <si>
    <t>721-D-P-mont.-01</t>
  </si>
  <si>
    <t>1975700045</t>
  </si>
  <si>
    <t>721-D-P-mont.-02</t>
  </si>
  <si>
    <t>-965607290</t>
  </si>
  <si>
    <t>721-D-P-mont.-03</t>
  </si>
  <si>
    <t>-1687051671</t>
  </si>
  <si>
    <t>721-D-P-mont.-04</t>
  </si>
  <si>
    <t>-485447286</t>
  </si>
  <si>
    <t>721-D-P-mont.-05</t>
  </si>
  <si>
    <t>-1615959484</t>
  </si>
  <si>
    <t>721-D-P-mont.-06</t>
  </si>
  <si>
    <t>996121839</t>
  </si>
  <si>
    <t>721-D-P-mont.-07</t>
  </si>
  <si>
    <t>-587382987</t>
  </si>
  <si>
    <t>721-D-P-mont.-08</t>
  </si>
  <si>
    <t>-1993829136</t>
  </si>
  <si>
    <t>2017-001-19 -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</si>
  <si>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</si>
  <si>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</si>
  <si>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</si>
  <si>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</si>
  <si>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 Ostatní náklady</t>
  </si>
  <si>
    <t>012103000</t>
  </si>
  <si>
    <t>Geodetické práce před výstavbou</t>
  </si>
  <si>
    <t>1689249390</t>
  </si>
  <si>
    <t>012303000</t>
  </si>
  <si>
    <t>Geodetické práce po výstavbě</t>
  </si>
  <si>
    <t>830196347</t>
  </si>
  <si>
    <t>013224000</t>
  </si>
  <si>
    <t>Dokumentace pro provedení stavby</t>
  </si>
  <si>
    <t>Kč</t>
  </si>
  <si>
    <t>58149109</t>
  </si>
  <si>
    <t>031002000</t>
  </si>
  <si>
    <t>Související práce pro zařízení staveniště</t>
  </si>
  <si>
    <t>1024</t>
  </si>
  <si>
    <t>-1158571289</t>
  </si>
  <si>
    <t>032002000</t>
  </si>
  <si>
    <t>Vybavení staveniště</t>
  </si>
  <si>
    <t>-1034402307</t>
  </si>
  <si>
    <t>034503000</t>
  </si>
  <si>
    <t>Informační tabule na staveništi- např. Zákaz vstupu na staveniště</t>
  </si>
  <si>
    <t>2098077190</t>
  </si>
  <si>
    <t>034703000</t>
  </si>
  <si>
    <t>Osvětlení staveniště- bude upřesněno s investorem dle skutečné potřeby</t>
  </si>
  <si>
    <t>917069559</t>
  </si>
  <si>
    <t>065002000</t>
  </si>
  <si>
    <t>Mimostaveništní doprava materiálů</t>
  </si>
  <si>
    <t>1562917536</t>
  </si>
  <si>
    <t>090001000</t>
  </si>
  <si>
    <t>Ostatní náklady (Stavební přípomoce)</t>
  </si>
  <si>
    <t>-997842183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</si>
</sst>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1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R2" s="189" t="s">
        <v>8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56" t="s">
        <v>12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58" t="s">
        <v>16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24"/>
      <c r="AQ5" s="22"/>
      <c r="BS5" s="17" t="s">
        <v>9</v>
      </c>
    </row>
    <row r="6" spans="2:71" ht="36.95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60" t="s">
        <v>18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24"/>
      <c r="AQ6" s="22"/>
      <c r="BS6" s="17" t="s">
        <v>9</v>
      </c>
    </row>
    <row r="7" spans="2:71" ht="14.45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28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3.5">
      <c r="B14" s="21"/>
      <c r="C14" s="24"/>
      <c r="D14" s="24"/>
      <c r="E14" s="26" t="s">
        <v>30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28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28</v>
      </c>
      <c r="AL17" s="24"/>
      <c r="AM17" s="24"/>
      <c r="AN17" s="26" t="s">
        <v>5</v>
      </c>
      <c r="AO17" s="24"/>
      <c r="AP17" s="24"/>
      <c r="AQ17" s="22"/>
      <c r="BS17" s="17" t="s">
        <v>33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28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3.5">
      <c r="B22" s="21"/>
      <c r="C22" s="24"/>
      <c r="D22" s="28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63" customHeight="1">
      <c r="B23" s="21"/>
      <c r="C23" s="24"/>
      <c r="D23" s="24"/>
      <c r="E23" s="161" t="s">
        <v>37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2">
        <f>ROUND(AG87,2)</f>
        <v>2857105.45</v>
      </c>
      <c r="AL26" s="159"/>
      <c r="AM26" s="159"/>
      <c r="AN26" s="159"/>
      <c r="AO26" s="159"/>
      <c r="AP26" s="24"/>
      <c r="AQ26" s="22"/>
    </row>
    <row r="27" spans="2:43" ht="14.45" customHeight="1">
      <c r="B27" s="21"/>
      <c r="C27" s="24"/>
      <c r="D27" s="30" t="s">
        <v>39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2">
        <f>ROUND(AG108,2)</f>
        <v>0</v>
      </c>
      <c r="AL27" s="162"/>
      <c r="AM27" s="162"/>
      <c r="AN27" s="162"/>
      <c r="AO27" s="162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40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3">
        <f>ROUND(AK26+AK27,2)</f>
        <v>2857105.45</v>
      </c>
      <c r="AL29" s="164"/>
      <c r="AM29" s="164"/>
      <c r="AN29" s="164"/>
      <c r="AO29" s="164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41</v>
      </c>
      <c r="E31" s="37"/>
      <c r="F31" s="38" t="s">
        <v>42</v>
      </c>
      <c r="G31" s="37"/>
      <c r="H31" s="37"/>
      <c r="I31" s="37"/>
      <c r="J31" s="37"/>
      <c r="K31" s="37"/>
      <c r="L31" s="165">
        <v>0.21</v>
      </c>
      <c r="M31" s="166"/>
      <c r="N31" s="166"/>
      <c r="O31" s="166"/>
      <c r="P31" s="37"/>
      <c r="Q31" s="37"/>
      <c r="R31" s="37"/>
      <c r="S31" s="37"/>
      <c r="T31" s="40" t="s">
        <v>43</v>
      </c>
      <c r="U31" s="37"/>
      <c r="V31" s="37"/>
      <c r="W31" s="167">
        <f>ROUND(AZ87+SUM(CD109),2)</f>
        <v>2857105.45</v>
      </c>
      <c r="X31" s="166"/>
      <c r="Y31" s="166"/>
      <c r="Z31" s="166"/>
      <c r="AA31" s="166"/>
      <c r="AB31" s="166"/>
      <c r="AC31" s="166"/>
      <c r="AD31" s="166"/>
      <c r="AE31" s="166"/>
      <c r="AF31" s="37"/>
      <c r="AG31" s="37"/>
      <c r="AH31" s="37"/>
      <c r="AI31" s="37"/>
      <c r="AJ31" s="37"/>
      <c r="AK31" s="167">
        <f>ROUND(AV87+SUM(BY109),2)</f>
        <v>599992.14</v>
      </c>
      <c r="AL31" s="166"/>
      <c r="AM31" s="166"/>
      <c r="AN31" s="166"/>
      <c r="AO31" s="166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44</v>
      </c>
      <c r="G32" s="37"/>
      <c r="H32" s="37"/>
      <c r="I32" s="37"/>
      <c r="J32" s="37"/>
      <c r="K32" s="37"/>
      <c r="L32" s="165">
        <v>0.15</v>
      </c>
      <c r="M32" s="166"/>
      <c r="N32" s="166"/>
      <c r="O32" s="166"/>
      <c r="P32" s="37"/>
      <c r="Q32" s="37"/>
      <c r="R32" s="37"/>
      <c r="S32" s="37"/>
      <c r="T32" s="40" t="s">
        <v>43</v>
      </c>
      <c r="U32" s="37"/>
      <c r="V32" s="37"/>
      <c r="W32" s="167">
        <f>ROUND(BA87+SUM(CE109),2)</f>
        <v>0</v>
      </c>
      <c r="X32" s="166"/>
      <c r="Y32" s="166"/>
      <c r="Z32" s="166"/>
      <c r="AA32" s="166"/>
      <c r="AB32" s="166"/>
      <c r="AC32" s="166"/>
      <c r="AD32" s="166"/>
      <c r="AE32" s="166"/>
      <c r="AF32" s="37"/>
      <c r="AG32" s="37"/>
      <c r="AH32" s="37"/>
      <c r="AI32" s="37"/>
      <c r="AJ32" s="37"/>
      <c r="AK32" s="167">
        <f>ROUND(AW87+SUM(BZ109),2)</f>
        <v>0</v>
      </c>
      <c r="AL32" s="166"/>
      <c r="AM32" s="166"/>
      <c r="AN32" s="166"/>
      <c r="AO32" s="166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45</v>
      </c>
      <c r="G33" s="37"/>
      <c r="H33" s="37"/>
      <c r="I33" s="37"/>
      <c r="J33" s="37"/>
      <c r="K33" s="37"/>
      <c r="L33" s="165">
        <v>0.21</v>
      </c>
      <c r="M33" s="166"/>
      <c r="N33" s="166"/>
      <c r="O33" s="166"/>
      <c r="P33" s="37"/>
      <c r="Q33" s="37"/>
      <c r="R33" s="37"/>
      <c r="S33" s="37"/>
      <c r="T33" s="40" t="s">
        <v>43</v>
      </c>
      <c r="U33" s="37"/>
      <c r="V33" s="37"/>
      <c r="W33" s="167">
        <f>ROUND(BB87+SUM(CF109),2)</f>
        <v>0</v>
      </c>
      <c r="X33" s="166"/>
      <c r="Y33" s="166"/>
      <c r="Z33" s="166"/>
      <c r="AA33" s="166"/>
      <c r="AB33" s="166"/>
      <c r="AC33" s="166"/>
      <c r="AD33" s="166"/>
      <c r="AE33" s="166"/>
      <c r="AF33" s="37"/>
      <c r="AG33" s="37"/>
      <c r="AH33" s="37"/>
      <c r="AI33" s="37"/>
      <c r="AJ33" s="37"/>
      <c r="AK33" s="167">
        <v>0</v>
      </c>
      <c r="AL33" s="166"/>
      <c r="AM33" s="166"/>
      <c r="AN33" s="166"/>
      <c r="AO33" s="166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46</v>
      </c>
      <c r="G34" s="37"/>
      <c r="H34" s="37"/>
      <c r="I34" s="37"/>
      <c r="J34" s="37"/>
      <c r="K34" s="37"/>
      <c r="L34" s="165">
        <v>0.15</v>
      </c>
      <c r="M34" s="166"/>
      <c r="N34" s="166"/>
      <c r="O34" s="166"/>
      <c r="P34" s="37"/>
      <c r="Q34" s="37"/>
      <c r="R34" s="37"/>
      <c r="S34" s="37"/>
      <c r="T34" s="40" t="s">
        <v>43</v>
      </c>
      <c r="U34" s="37"/>
      <c r="V34" s="37"/>
      <c r="W34" s="167">
        <f>ROUND(BC87+SUM(CG109),2)</f>
        <v>0</v>
      </c>
      <c r="X34" s="166"/>
      <c r="Y34" s="166"/>
      <c r="Z34" s="166"/>
      <c r="AA34" s="166"/>
      <c r="AB34" s="166"/>
      <c r="AC34" s="166"/>
      <c r="AD34" s="166"/>
      <c r="AE34" s="166"/>
      <c r="AF34" s="37"/>
      <c r="AG34" s="37"/>
      <c r="AH34" s="37"/>
      <c r="AI34" s="37"/>
      <c r="AJ34" s="37"/>
      <c r="AK34" s="167">
        <v>0</v>
      </c>
      <c r="AL34" s="166"/>
      <c r="AM34" s="166"/>
      <c r="AN34" s="166"/>
      <c r="AO34" s="166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47</v>
      </c>
      <c r="G35" s="37"/>
      <c r="H35" s="37"/>
      <c r="I35" s="37"/>
      <c r="J35" s="37"/>
      <c r="K35" s="37"/>
      <c r="L35" s="165">
        <v>0</v>
      </c>
      <c r="M35" s="166"/>
      <c r="N35" s="166"/>
      <c r="O35" s="166"/>
      <c r="P35" s="37"/>
      <c r="Q35" s="37"/>
      <c r="R35" s="37"/>
      <c r="S35" s="37"/>
      <c r="T35" s="40" t="s">
        <v>43</v>
      </c>
      <c r="U35" s="37"/>
      <c r="V35" s="37"/>
      <c r="W35" s="167">
        <f>ROUND(BD87+SUM(CH109),2)</f>
        <v>0</v>
      </c>
      <c r="X35" s="166"/>
      <c r="Y35" s="166"/>
      <c r="Z35" s="166"/>
      <c r="AA35" s="166"/>
      <c r="AB35" s="166"/>
      <c r="AC35" s="166"/>
      <c r="AD35" s="166"/>
      <c r="AE35" s="166"/>
      <c r="AF35" s="37"/>
      <c r="AG35" s="37"/>
      <c r="AH35" s="37"/>
      <c r="AI35" s="37"/>
      <c r="AJ35" s="37"/>
      <c r="AK35" s="167">
        <v>0</v>
      </c>
      <c r="AL35" s="166"/>
      <c r="AM35" s="166"/>
      <c r="AN35" s="166"/>
      <c r="AO35" s="16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48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49</v>
      </c>
      <c r="U37" s="44"/>
      <c r="V37" s="44"/>
      <c r="W37" s="44"/>
      <c r="X37" s="168" t="s">
        <v>50</v>
      </c>
      <c r="Y37" s="169"/>
      <c r="Z37" s="169"/>
      <c r="AA37" s="169"/>
      <c r="AB37" s="169"/>
      <c r="AC37" s="44"/>
      <c r="AD37" s="44"/>
      <c r="AE37" s="44"/>
      <c r="AF37" s="44"/>
      <c r="AG37" s="44"/>
      <c r="AH37" s="44"/>
      <c r="AI37" s="44"/>
      <c r="AJ37" s="44"/>
      <c r="AK37" s="170">
        <f>SUM(AK29:AK35)</f>
        <v>3457097.5900000003</v>
      </c>
      <c r="AL37" s="169"/>
      <c r="AM37" s="169"/>
      <c r="AN37" s="169"/>
      <c r="AO37" s="171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3.5">
      <c r="B49" s="31"/>
      <c r="C49" s="32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52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3.5">
      <c r="B58" s="31"/>
      <c r="C58" s="32"/>
      <c r="D58" s="51" t="s">
        <v>53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54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53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54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3.5">
      <c r="B60" s="31"/>
      <c r="C60" s="32"/>
      <c r="D60" s="46" t="s">
        <v>55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56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3.5">
      <c r="B69" s="31"/>
      <c r="C69" s="32"/>
      <c r="D69" s="51" t="s">
        <v>53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54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53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54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56" t="s">
        <v>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2017-001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72" t="str">
        <f>K6</f>
        <v>Přístavba garáže hasičské zbrojnice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3.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Klecany čp.301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IF(AN8="","",AN8)</f>
        <v>10. 1. 2017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3.5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Město Klecany Do Klecánek 52/24 PSČ 250 67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31</v>
      </c>
      <c r="AJ82" s="32"/>
      <c r="AK82" s="32"/>
      <c r="AL82" s="32"/>
      <c r="AM82" s="174" t="str">
        <f>IF(E17="","",E17)</f>
        <v>ASLB spol.s.r.o.Dětská 178, Praha 10</v>
      </c>
      <c r="AN82" s="174"/>
      <c r="AO82" s="174"/>
      <c r="AP82" s="174"/>
      <c r="AQ82" s="33"/>
      <c r="AS82" s="175" t="s">
        <v>58</v>
      </c>
      <c r="AT82" s="17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3.5">
      <c r="B83" s="31"/>
      <c r="C83" s="28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34</v>
      </c>
      <c r="AJ83" s="32"/>
      <c r="AK83" s="32"/>
      <c r="AL83" s="32"/>
      <c r="AM83" s="174" t="str">
        <f>IF(E20="","",E20)</f>
        <v>Ing. Dana Mlejnková</v>
      </c>
      <c r="AN83" s="174"/>
      <c r="AO83" s="174"/>
      <c r="AP83" s="174"/>
      <c r="AQ83" s="33"/>
      <c r="AS83" s="177"/>
      <c r="AT83" s="17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7"/>
      <c r="AT84" s="17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79" t="s">
        <v>59</v>
      </c>
      <c r="D85" s="180"/>
      <c r="E85" s="180"/>
      <c r="F85" s="180"/>
      <c r="G85" s="180"/>
      <c r="H85" s="71"/>
      <c r="I85" s="181" t="s">
        <v>60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1" t="s">
        <v>61</v>
      </c>
      <c r="AH85" s="180"/>
      <c r="AI85" s="180"/>
      <c r="AJ85" s="180"/>
      <c r="AK85" s="180"/>
      <c r="AL85" s="180"/>
      <c r="AM85" s="180"/>
      <c r="AN85" s="181" t="s">
        <v>62</v>
      </c>
      <c r="AO85" s="180"/>
      <c r="AP85" s="182"/>
      <c r="AQ85" s="33"/>
      <c r="AS85" s="72" t="s">
        <v>63</v>
      </c>
      <c r="AT85" s="73" t="s">
        <v>64</v>
      </c>
      <c r="AU85" s="73" t="s">
        <v>65</v>
      </c>
      <c r="AV85" s="73" t="s">
        <v>66</v>
      </c>
      <c r="AW85" s="73" t="s">
        <v>67</v>
      </c>
      <c r="AX85" s="73" t="s">
        <v>68</v>
      </c>
      <c r="AY85" s="73" t="s">
        <v>69</v>
      </c>
      <c r="AZ85" s="73" t="s">
        <v>70</v>
      </c>
      <c r="BA85" s="73" t="s">
        <v>71</v>
      </c>
      <c r="BB85" s="73" t="s">
        <v>72</v>
      </c>
      <c r="BC85" s="73" t="s">
        <v>73</v>
      </c>
      <c r="BD85" s="74" t="s">
        <v>74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75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6">
        <f>ROUND(SUM(AG88:AG106),2)</f>
        <v>2857105.45</v>
      </c>
      <c r="AH87" s="186"/>
      <c r="AI87" s="186"/>
      <c r="AJ87" s="186"/>
      <c r="AK87" s="186"/>
      <c r="AL87" s="186"/>
      <c r="AM87" s="186"/>
      <c r="AN87" s="187">
        <f aca="true" t="shared" si="0" ref="AN87:AN106">SUM(AG87,AT87)</f>
        <v>3457097.5900000003</v>
      </c>
      <c r="AO87" s="187"/>
      <c r="AP87" s="187"/>
      <c r="AQ87" s="67"/>
      <c r="AS87" s="78">
        <f>ROUND(SUM(AS88:AS106),2)</f>
        <v>0</v>
      </c>
      <c r="AT87" s="79">
        <f aca="true" t="shared" si="1" ref="AT87:AT106">ROUND(SUM(AV87:AW87),2)</f>
        <v>599992.14</v>
      </c>
      <c r="AU87" s="80">
        <f>ROUND(SUM(AU88:AU106),5)</f>
        <v>1551.55109</v>
      </c>
      <c r="AV87" s="79">
        <f>ROUND(AZ87*L31,2)</f>
        <v>599992.14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ROUND(SUM(AZ88:AZ106),2)</f>
        <v>2857105.45</v>
      </c>
      <c r="BA87" s="79">
        <f>ROUND(SUM(BA88:BA106),2)</f>
        <v>0</v>
      </c>
      <c r="BB87" s="79">
        <f>ROUND(SUM(BB88:BB106),2)</f>
        <v>0</v>
      </c>
      <c r="BC87" s="79">
        <f>ROUND(SUM(BC88:BC106),2)</f>
        <v>0</v>
      </c>
      <c r="BD87" s="81">
        <f>ROUND(SUM(BD88:BD106),2)</f>
        <v>0</v>
      </c>
      <c r="BS87" s="82" t="s">
        <v>76</v>
      </c>
      <c r="BT87" s="82" t="s">
        <v>77</v>
      </c>
      <c r="BU87" s="83" t="s">
        <v>78</v>
      </c>
      <c r="BV87" s="82" t="s">
        <v>79</v>
      </c>
      <c r="BW87" s="82" t="s">
        <v>80</v>
      </c>
      <c r="BX87" s="82" t="s">
        <v>81</v>
      </c>
    </row>
    <row r="88" spans="1:76" s="5" customFormat="1" ht="37.5" customHeight="1">
      <c r="A88" s="84" t="s">
        <v>82</v>
      </c>
      <c r="B88" s="85"/>
      <c r="C88" s="86"/>
      <c r="D88" s="185" t="s">
        <v>83</v>
      </c>
      <c r="E88" s="185"/>
      <c r="F88" s="185"/>
      <c r="G88" s="185"/>
      <c r="H88" s="185"/>
      <c r="I88" s="87"/>
      <c r="J88" s="185" t="s">
        <v>84</v>
      </c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3">
        <f>'2017-001-01 - Bourací práce'!M30</f>
        <v>11940.63</v>
      </c>
      <c r="AH88" s="184"/>
      <c r="AI88" s="184"/>
      <c r="AJ88" s="184"/>
      <c r="AK88" s="184"/>
      <c r="AL88" s="184"/>
      <c r="AM88" s="184"/>
      <c r="AN88" s="183">
        <f t="shared" si="0"/>
        <v>14448.16</v>
      </c>
      <c r="AO88" s="184"/>
      <c r="AP88" s="184"/>
      <c r="AQ88" s="88"/>
      <c r="AS88" s="89">
        <f>'2017-001-01 - Bourací práce'!M28</f>
        <v>0</v>
      </c>
      <c r="AT88" s="90">
        <f t="shared" si="1"/>
        <v>2507.53</v>
      </c>
      <c r="AU88" s="91">
        <f>'2017-001-01 - Bourací práce'!W119</f>
        <v>36.167611</v>
      </c>
      <c r="AV88" s="90">
        <f>'2017-001-01 - Bourací práce'!M32</f>
        <v>2507.53</v>
      </c>
      <c r="AW88" s="90">
        <f>'2017-001-01 - Bourací práce'!M33</f>
        <v>0</v>
      </c>
      <c r="AX88" s="90">
        <f>'2017-001-01 - Bourací práce'!M34</f>
        <v>0</v>
      </c>
      <c r="AY88" s="90">
        <f>'2017-001-01 - Bourací práce'!M35</f>
        <v>0</v>
      </c>
      <c r="AZ88" s="90">
        <f>'2017-001-01 - Bourací práce'!H32</f>
        <v>11940.63</v>
      </c>
      <c r="BA88" s="90">
        <f>'2017-001-01 - Bourací práce'!H33</f>
        <v>0</v>
      </c>
      <c r="BB88" s="90">
        <f>'2017-001-01 - Bourací práce'!H34</f>
        <v>0</v>
      </c>
      <c r="BC88" s="90">
        <f>'2017-001-01 - Bourací práce'!H35</f>
        <v>0</v>
      </c>
      <c r="BD88" s="92">
        <f>'2017-001-01 - Bourací práce'!H36</f>
        <v>0</v>
      </c>
      <c r="BT88" s="93" t="s">
        <v>85</v>
      </c>
      <c r="BV88" s="93" t="s">
        <v>79</v>
      </c>
      <c r="BW88" s="93" t="s">
        <v>86</v>
      </c>
      <c r="BX88" s="93" t="s">
        <v>80</v>
      </c>
    </row>
    <row r="89" spans="1:76" s="5" customFormat="1" ht="37.5" customHeight="1">
      <c r="A89" s="84" t="s">
        <v>82</v>
      </c>
      <c r="B89" s="85"/>
      <c r="C89" s="86"/>
      <c r="D89" s="185" t="s">
        <v>87</v>
      </c>
      <c r="E89" s="185"/>
      <c r="F89" s="185"/>
      <c r="G89" s="185"/>
      <c r="H89" s="185"/>
      <c r="I89" s="87"/>
      <c r="J89" s="185" t="s">
        <v>88</v>
      </c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3">
        <f>'2017-001-02 - Zpevněné pl...'!M30</f>
        <v>307013.14</v>
      </c>
      <c r="AH89" s="184"/>
      <c r="AI89" s="184"/>
      <c r="AJ89" s="184"/>
      <c r="AK89" s="184"/>
      <c r="AL89" s="184"/>
      <c r="AM89" s="184"/>
      <c r="AN89" s="183">
        <f t="shared" si="0"/>
        <v>371485.9</v>
      </c>
      <c r="AO89" s="184"/>
      <c r="AP89" s="184"/>
      <c r="AQ89" s="88"/>
      <c r="AS89" s="89">
        <f>'2017-001-02 - Zpevněné pl...'!M28</f>
        <v>0</v>
      </c>
      <c r="AT89" s="90">
        <f t="shared" si="1"/>
        <v>64472.76</v>
      </c>
      <c r="AU89" s="91">
        <f>'2017-001-02 - Zpevněné pl...'!W119</f>
        <v>0</v>
      </c>
      <c r="AV89" s="90">
        <f>'2017-001-02 - Zpevněné pl...'!M32</f>
        <v>64472.76</v>
      </c>
      <c r="AW89" s="90">
        <f>'2017-001-02 - Zpevněné pl...'!M33</f>
        <v>0</v>
      </c>
      <c r="AX89" s="90">
        <f>'2017-001-02 - Zpevněné pl...'!M34</f>
        <v>0</v>
      </c>
      <c r="AY89" s="90">
        <f>'2017-001-02 - Zpevněné pl...'!M35</f>
        <v>0</v>
      </c>
      <c r="AZ89" s="90">
        <f>'2017-001-02 - Zpevněné pl...'!H32</f>
        <v>307013.14</v>
      </c>
      <c r="BA89" s="90">
        <f>'2017-001-02 - Zpevněné pl...'!H33</f>
        <v>0</v>
      </c>
      <c r="BB89" s="90">
        <f>'2017-001-02 - Zpevněné pl...'!H34</f>
        <v>0</v>
      </c>
      <c r="BC89" s="90">
        <f>'2017-001-02 - Zpevněné pl...'!H35</f>
        <v>0</v>
      </c>
      <c r="BD89" s="92">
        <f>'2017-001-02 - Zpevněné pl...'!H36</f>
        <v>0</v>
      </c>
      <c r="BT89" s="93" t="s">
        <v>85</v>
      </c>
      <c r="BV89" s="93" t="s">
        <v>79</v>
      </c>
      <c r="BW89" s="93" t="s">
        <v>89</v>
      </c>
      <c r="BX89" s="93" t="s">
        <v>80</v>
      </c>
    </row>
    <row r="90" spans="1:76" s="5" customFormat="1" ht="37.5" customHeight="1">
      <c r="A90" s="84" t="s">
        <v>82</v>
      </c>
      <c r="B90" s="85"/>
      <c r="C90" s="86"/>
      <c r="D90" s="185" t="s">
        <v>90</v>
      </c>
      <c r="E90" s="185"/>
      <c r="F90" s="185"/>
      <c r="G90" s="185"/>
      <c r="H90" s="185"/>
      <c r="I90" s="87"/>
      <c r="J90" s="185" t="s">
        <v>91</v>
      </c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3">
        <f>'2017-001-03 - Základy'!M30</f>
        <v>362595.69</v>
      </c>
      <c r="AH90" s="184"/>
      <c r="AI90" s="184"/>
      <c r="AJ90" s="184"/>
      <c r="AK90" s="184"/>
      <c r="AL90" s="184"/>
      <c r="AM90" s="184"/>
      <c r="AN90" s="183">
        <f t="shared" si="0"/>
        <v>438740.78</v>
      </c>
      <c r="AO90" s="184"/>
      <c r="AP90" s="184"/>
      <c r="AQ90" s="88"/>
      <c r="AS90" s="89">
        <f>'2017-001-03 - Základy'!M28</f>
        <v>0</v>
      </c>
      <c r="AT90" s="90">
        <f t="shared" si="1"/>
        <v>76145.09</v>
      </c>
      <c r="AU90" s="91">
        <f>'2017-001-03 - Základy'!W120</f>
        <v>612.7886690000001</v>
      </c>
      <c r="AV90" s="90">
        <f>'2017-001-03 - Základy'!M32</f>
        <v>76145.09</v>
      </c>
      <c r="AW90" s="90">
        <f>'2017-001-03 - Základy'!M33</f>
        <v>0</v>
      </c>
      <c r="AX90" s="90">
        <f>'2017-001-03 - Základy'!M34</f>
        <v>0</v>
      </c>
      <c r="AY90" s="90">
        <f>'2017-001-03 - Základy'!M35</f>
        <v>0</v>
      </c>
      <c r="AZ90" s="90">
        <f>'2017-001-03 - Základy'!H32</f>
        <v>362595.69</v>
      </c>
      <c r="BA90" s="90">
        <f>'2017-001-03 - Základy'!H33</f>
        <v>0</v>
      </c>
      <c r="BB90" s="90">
        <f>'2017-001-03 - Základy'!H34</f>
        <v>0</v>
      </c>
      <c r="BC90" s="90">
        <f>'2017-001-03 - Základy'!H35</f>
        <v>0</v>
      </c>
      <c r="BD90" s="92">
        <f>'2017-001-03 - Základy'!H36</f>
        <v>0</v>
      </c>
      <c r="BT90" s="93" t="s">
        <v>85</v>
      </c>
      <c r="BV90" s="93" t="s">
        <v>79</v>
      </c>
      <c r="BW90" s="93" t="s">
        <v>92</v>
      </c>
      <c r="BX90" s="93" t="s">
        <v>80</v>
      </c>
    </row>
    <row r="91" spans="1:76" s="5" customFormat="1" ht="37.5" customHeight="1">
      <c r="A91" s="84" t="s">
        <v>82</v>
      </c>
      <c r="B91" s="85"/>
      <c r="C91" s="86"/>
      <c r="D91" s="185" t="s">
        <v>93</v>
      </c>
      <c r="E91" s="185"/>
      <c r="F91" s="185"/>
      <c r="G91" s="185"/>
      <c r="H91" s="185"/>
      <c r="I91" s="87"/>
      <c r="J91" s="185" t="s">
        <v>94</v>
      </c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3">
        <f>'2017-001-04 - Stěny, příčky'!M30</f>
        <v>196867.17</v>
      </c>
      <c r="AH91" s="184"/>
      <c r="AI91" s="184"/>
      <c r="AJ91" s="184"/>
      <c r="AK91" s="184"/>
      <c r="AL91" s="184"/>
      <c r="AM91" s="184"/>
      <c r="AN91" s="183">
        <f t="shared" si="0"/>
        <v>238209.28000000003</v>
      </c>
      <c r="AO91" s="184"/>
      <c r="AP91" s="184"/>
      <c r="AQ91" s="88"/>
      <c r="AS91" s="89">
        <f>'2017-001-04 - Stěny, příčky'!M28</f>
        <v>0</v>
      </c>
      <c r="AT91" s="90">
        <f t="shared" si="1"/>
        <v>41342.11</v>
      </c>
      <c r="AU91" s="91">
        <f>'2017-001-04 - Stěny, příčky'!W112</f>
        <v>129.977886</v>
      </c>
      <c r="AV91" s="90">
        <f>'2017-001-04 - Stěny, příčky'!M32</f>
        <v>41342.11</v>
      </c>
      <c r="AW91" s="90">
        <f>'2017-001-04 - Stěny, příčky'!M33</f>
        <v>0</v>
      </c>
      <c r="AX91" s="90">
        <f>'2017-001-04 - Stěny, příčky'!M34</f>
        <v>0</v>
      </c>
      <c r="AY91" s="90">
        <f>'2017-001-04 - Stěny, příčky'!M35</f>
        <v>0</v>
      </c>
      <c r="AZ91" s="90">
        <f>'2017-001-04 - Stěny, příčky'!H32</f>
        <v>196867.17</v>
      </c>
      <c r="BA91" s="90">
        <f>'2017-001-04 - Stěny, příčky'!H33</f>
        <v>0</v>
      </c>
      <c r="BB91" s="90">
        <f>'2017-001-04 - Stěny, příčky'!H34</f>
        <v>0</v>
      </c>
      <c r="BC91" s="90">
        <f>'2017-001-04 - Stěny, příčky'!H35</f>
        <v>0</v>
      </c>
      <c r="BD91" s="92">
        <f>'2017-001-04 - Stěny, příčky'!H36</f>
        <v>0</v>
      </c>
      <c r="BT91" s="93" t="s">
        <v>85</v>
      </c>
      <c r="BV91" s="93" t="s">
        <v>79</v>
      </c>
      <c r="BW91" s="93" t="s">
        <v>95</v>
      </c>
      <c r="BX91" s="93" t="s">
        <v>80</v>
      </c>
    </row>
    <row r="92" spans="1:76" s="5" customFormat="1" ht="37.5" customHeight="1">
      <c r="A92" s="84" t="s">
        <v>82</v>
      </c>
      <c r="B92" s="85"/>
      <c r="C92" s="86"/>
      <c r="D92" s="185" t="s">
        <v>96</v>
      </c>
      <c r="E92" s="185"/>
      <c r="F92" s="185"/>
      <c r="G92" s="185"/>
      <c r="H92" s="185"/>
      <c r="I92" s="87"/>
      <c r="J92" s="185" t="s">
        <v>97</v>
      </c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3">
        <f>'2017-001-05 - Strop, přek...'!M30</f>
        <v>101448.28</v>
      </c>
      <c r="AH92" s="184"/>
      <c r="AI92" s="184"/>
      <c r="AJ92" s="184"/>
      <c r="AK92" s="184"/>
      <c r="AL92" s="184"/>
      <c r="AM92" s="184"/>
      <c r="AN92" s="183">
        <f t="shared" si="0"/>
        <v>122752.42</v>
      </c>
      <c r="AO92" s="184"/>
      <c r="AP92" s="184"/>
      <c r="AQ92" s="88"/>
      <c r="AS92" s="89">
        <f>'2017-001-05 - Strop, přek...'!M28</f>
        <v>0</v>
      </c>
      <c r="AT92" s="90">
        <f t="shared" si="1"/>
        <v>21304.14</v>
      </c>
      <c r="AU92" s="91">
        <f>'2017-001-05 - Strop, přek...'!W115</f>
        <v>76.37556799999999</v>
      </c>
      <c r="AV92" s="90">
        <f>'2017-001-05 - Strop, přek...'!M32</f>
        <v>21304.14</v>
      </c>
      <c r="AW92" s="90">
        <f>'2017-001-05 - Strop, přek...'!M33</f>
        <v>0</v>
      </c>
      <c r="AX92" s="90">
        <f>'2017-001-05 - Strop, přek...'!M34</f>
        <v>0</v>
      </c>
      <c r="AY92" s="90">
        <f>'2017-001-05 - Strop, přek...'!M35</f>
        <v>0</v>
      </c>
      <c r="AZ92" s="90">
        <f>'2017-001-05 - Strop, přek...'!H32</f>
        <v>101448.28</v>
      </c>
      <c r="BA92" s="90">
        <f>'2017-001-05 - Strop, přek...'!H33</f>
        <v>0</v>
      </c>
      <c r="BB92" s="90">
        <f>'2017-001-05 - Strop, přek...'!H34</f>
        <v>0</v>
      </c>
      <c r="BC92" s="90">
        <f>'2017-001-05 - Strop, přek...'!H35</f>
        <v>0</v>
      </c>
      <c r="BD92" s="92">
        <f>'2017-001-05 - Strop, přek...'!H36</f>
        <v>0</v>
      </c>
      <c r="BT92" s="93" t="s">
        <v>85</v>
      </c>
      <c r="BV92" s="93" t="s">
        <v>79</v>
      </c>
      <c r="BW92" s="93" t="s">
        <v>98</v>
      </c>
      <c r="BX92" s="93" t="s">
        <v>80</v>
      </c>
    </row>
    <row r="93" spans="1:76" s="5" customFormat="1" ht="37.5" customHeight="1">
      <c r="A93" s="84" t="s">
        <v>82</v>
      </c>
      <c r="B93" s="85"/>
      <c r="C93" s="86"/>
      <c r="D93" s="185" t="s">
        <v>99</v>
      </c>
      <c r="E93" s="185"/>
      <c r="F93" s="185"/>
      <c r="G93" s="185"/>
      <c r="H93" s="185"/>
      <c r="I93" s="87"/>
      <c r="J93" s="185" t="s">
        <v>100</v>
      </c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3">
        <f>'2017-001-06 - Střecha'!M30</f>
        <v>239505.48</v>
      </c>
      <c r="AH93" s="184"/>
      <c r="AI93" s="184"/>
      <c r="AJ93" s="184"/>
      <c r="AK93" s="184"/>
      <c r="AL93" s="184"/>
      <c r="AM93" s="184"/>
      <c r="AN93" s="183">
        <f t="shared" si="0"/>
        <v>289801.63</v>
      </c>
      <c r="AO93" s="184"/>
      <c r="AP93" s="184"/>
      <c r="AQ93" s="88"/>
      <c r="AS93" s="89">
        <f>'2017-001-06 - Střecha'!M28</f>
        <v>0</v>
      </c>
      <c r="AT93" s="90">
        <f t="shared" si="1"/>
        <v>50296.15</v>
      </c>
      <c r="AU93" s="91">
        <f>'2017-001-06 - Střecha'!W114</f>
        <v>226.33099599999997</v>
      </c>
      <c r="AV93" s="90">
        <f>'2017-001-06 - Střecha'!M32</f>
        <v>50296.15</v>
      </c>
      <c r="AW93" s="90">
        <f>'2017-001-06 - Střecha'!M33</f>
        <v>0</v>
      </c>
      <c r="AX93" s="90">
        <f>'2017-001-06 - Střecha'!M34</f>
        <v>0</v>
      </c>
      <c r="AY93" s="90">
        <f>'2017-001-06 - Střecha'!M35</f>
        <v>0</v>
      </c>
      <c r="AZ93" s="90">
        <f>'2017-001-06 - Střecha'!H32</f>
        <v>239505.48</v>
      </c>
      <c r="BA93" s="90">
        <f>'2017-001-06 - Střecha'!H33</f>
        <v>0</v>
      </c>
      <c r="BB93" s="90">
        <f>'2017-001-06 - Střecha'!H34</f>
        <v>0</v>
      </c>
      <c r="BC93" s="90">
        <f>'2017-001-06 - Střecha'!H35</f>
        <v>0</v>
      </c>
      <c r="BD93" s="92">
        <f>'2017-001-06 - Střecha'!H36</f>
        <v>0</v>
      </c>
      <c r="BT93" s="93" t="s">
        <v>85</v>
      </c>
      <c r="BV93" s="93" t="s">
        <v>79</v>
      </c>
      <c r="BW93" s="93" t="s">
        <v>101</v>
      </c>
      <c r="BX93" s="93" t="s">
        <v>80</v>
      </c>
    </row>
    <row r="94" spans="1:76" s="5" customFormat="1" ht="37.5" customHeight="1">
      <c r="A94" s="84" t="s">
        <v>82</v>
      </c>
      <c r="B94" s="85"/>
      <c r="C94" s="86"/>
      <c r="D94" s="185" t="s">
        <v>102</v>
      </c>
      <c r="E94" s="185"/>
      <c r="F94" s="185"/>
      <c r="G94" s="185"/>
      <c r="H94" s="185"/>
      <c r="I94" s="87"/>
      <c r="J94" s="185" t="s">
        <v>103</v>
      </c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3">
        <f>'2017-001-07 - Okna, dveře...'!M30</f>
        <v>220338.22</v>
      </c>
      <c r="AH94" s="184"/>
      <c r="AI94" s="184"/>
      <c r="AJ94" s="184"/>
      <c r="AK94" s="184"/>
      <c r="AL94" s="184"/>
      <c r="AM94" s="184"/>
      <c r="AN94" s="183">
        <f t="shared" si="0"/>
        <v>266609.25</v>
      </c>
      <c r="AO94" s="184"/>
      <c r="AP94" s="184"/>
      <c r="AQ94" s="88"/>
      <c r="AS94" s="89">
        <f>'2017-001-07 - Okna, dveře...'!M28</f>
        <v>0</v>
      </c>
      <c r="AT94" s="90">
        <f t="shared" si="1"/>
        <v>46271.03</v>
      </c>
      <c r="AU94" s="91">
        <f>'2017-001-07 - Okna, dveře...'!W116</f>
        <v>89.220466</v>
      </c>
      <c r="AV94" s="90">
        <f>'2017-001-07 - Okna, dveře...'!M32</f>
        <v>46271.03</v>
      </c>
      <c r="AW94" s="90">
        <f>'2017-001-07 - Okna, dveře...'!M33</f>
        <v>0</v>
      </c>
      <c r="AX94" s="90">
        <f>'2017-001-07 - Okna, dveře...'!M34</f>
        <v>0</v>
      </c>
      <c r="AY94" s="90">
        <f>'2017-001-07 - Okna, dveře...'!M35</f>
        <v>0</v>
      </c>
      <c r="AZ94" s="90">
        <f>'2017-001-07 - Okna, dveře...'!H32</f>
        <v>220338.22</v>
      </c>
      <c r="BA94" s="90">
        <f>'2017-001-07 - Okna, dveře...'!H33</f>
        <v>0</v>
      </c>
      <c r="BB94" s="90">
        <f>'2017-001-07 - Okna, dveře...'!H34</f>
        <v>0</v>
      </c>
      <c r="BC94" s="90">
        <f>'2017-001-07 - Okna, dveře...'!H35</f>
        <v>0</v>
      </c>
      <c r="BD94" s="92">
        <f>'2017-001-07 - Okna, dveře...'!H36</f>
        <v>0</v>
      </c>
      <c r="BT94" s="93" t="s">
        <v>85</v>
      </c>
      <c r="BV94" s="93" t="s">
        <v>79</v>
      </c>
      <c r="BW94" s="93" t="s">
        <v>104</v>
      </c>
      <c r="BX94" s="93" t="s">
        <v>80</v>
      </c>
    </row>
    <row r="95" spans="1:76" s="5" customFormat="1" ht="37.5" customHeight="1">
      <c r="A95" s="84" t="s">
        <v>82</v>
      </c>
      <c r="B95" s="85"/>
      <c r="C95" s="86"/>
      <c r="D95" s="185" t="s">
        <v>105</v>
      </c>
      <c r="E95" s="185"/>
      <c r="F95" s="185"/>
      <c r="G95" s="185"/>
      <c r="H95" s="185"/>
      <c r="I95" s="87"/>
      <c r="J95" s="185" t="s">
        <v>106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3">
        <f>'2017-001-08 - Podlaha'!M30</f>
        <v>97320.92</v>
      </c>
      <c r="AH95" s="184"/>
      <c r="AI95" s="184"/>
      <c r="AJ95" s="184"/>
      <c r="AK95" s="184"/>
      <c r="AL95" s="184"/>
      <c r="AM95" s="184"/>
      <c r="AN95" s="183">
        <f t="shared" si="0"/>
        <v>117758.31</v>
      </c>
      <c r="AO95" s="184"/>
      <c r="AP95" s="184"/>
      <c r="AQ95" s="88"/>
      <c r="AS95" s="89">
        <f>'2017-001-08 - Podlaha'!M28</f>
        <v>0</v>
      </c>
      <c r="AT95" s="90">
        <f t="shared" si="1"/>
        <v>20437.39</v>
      </c>
      <c r="AU95" s="91">
        <f>'2017-001-08 - Podlaha'!W113</f>
        <v>54.380385</v>
      </c>
      <c r="AV95" s="90">
        <f>'2017-001-08 - Podlaha'!M32</f>
        <v>20437.39</v>
      </c>
      <c r="AW95" s="90">
        <f>'2017-001-08 - Podlaha'!M33</f>
        <v>0</v>
      </c>
      <c r="AX95" s="90">
        <f>'2017-001-08 - Podlaha'!M34</f>
        <v>0</v>
      </c>
      <c r="AY95" s="90">
        <f>'2017-001-08 - Podlaha'!M35</f>
        <v>0</v>
      </c>
      <c r="AZ95" s="90">
        <f>'2017-001-08 - Podlaha'!H32</f>
        <v>97320.92</v>
      </c>
      <c r="BA95" s="90">
        <f>'2017-001-08 - Podlaha'!H33</f>
        <v>0</v>
      </c>
      <c r="BB95" s="90">
        <f>'2017-001-08 - Podlaha'!H34</f>
        <v>0</v>
      </c>
      <c r="BC95" s="90">
        <f>'2017-001-08 - Podlaha'!H35</f>
        <v>0</v>
      </c>
      <c r="BD95" s="92">
        <f>'2017-001-08 - Podlaha'!H36</f>
        <v>0</v>
      </c>
      <c r="BT95" s="93" t="s">
        <v>85</v>
      </c>
      <c r="BV95" s="93" t="s">
        <v>79</v>
      </c>
      <c r="BW95" s="93" t="s">
        <v>107</v>
      </c>
      <c r="BX95" s="93" t="s">
        <v>80</v>
      </c>
    </row>
    <row r="96" spans="1:76" s="5" customFormat="1" ht="37.5" customHeight="1">
      <c r="A96" s="84" t="s">
        <v>82</v>
      </c>
      <c r="B96" s="85"/>
      <c r="C96" s="86"/>
      <c r="D96" s="185" t="s">
        <v>108</v>
      </c>
      <c r="E96" s="185"/>
      <c r="F96" s="185"/>
      <c r="G96" s="185"/>
      <c r="H96" s="185"/>
      <c r="I96" s="87"/>
      <c r="J96" s="185" t="s">
        <v>109</v>
      </c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3">
        <f>'2017-001-09 - Omíty, malb...'!M30</f>
        <v>84807.66</v>
      </c>
      <c r="AH96" s="184"/>
      <c r="AI96" s="184"/>
      <c r="AJ96" s="184"/>
      <c r="AK96" s="184"/>
      <c r="AL96" s="184"/>
      <c r="AM96" s="184"/>
      <c r="AN96" s="183">
        <f t="shared" si="0"/>
        <v>102617.27</v>
      </c>
      <c r="AO96" s="184"/>
      <c r="AP96" s="184"/>
      <c r="AQ96" s="88"/>
      <c r="AS96" s="89">
        <f>'2017-001-09 - Omíty, malb...'!M28</f>
        <v>0</v>
      </c>
      <c r="AT96" s="90">
        <f t="shared" si="1"/>
        <v>17809.61</v>
      </c>
      <c r="AU96" s="91">
        <f>'2017-001-09 - Omíty, malb...'!W119</f>
        <v>193.21223099999997</v>
      </c>
      <c r="AV96" s="90">
        <f>'2017-001-09 - Omíty, malb...'!M32</f>
        <v>17809.61</v>
      </c>
      <c r="AW96" s="90">
        <f>'2017-001-09 - Omíty, malb...'!M33</f>
        <v>0</v>
      </c>
      <c r="AX96" s="90">
        <f>'2017-001-09 - Omíty, malb...'!M34</f>
        <v>0</v>
      </c>
      <c r="AY96" s="90">
        <f>'2017-001-09 - Omíty, malb...'!M35</f>
        <v>0</v>
      </c>
      <c r="AZ96" s="90">
        <f>'2017-001-09 - Omíty, malb...'!H32</f>
        <v>84807.66</v>
      </c>
      <c r="BA96" s="90">
        <f>'2017-001-09 - Omíty, malb...'!H33</f>
        <v>0</v>
      </c>
      <c r="BB96" s="90">
        <f>'2017-001-09 - Omíty, malb...'!H34</f>
        <v>0</v>
      </c>
      <c r="BC96" s="90">
        <f>'2017-001-09 - Omíty, malb...'!H35</f>
        <v>0</v>
      </c>
      <c r="BD96" s="92">
        <f>'2017-001-09 - Omíty, malb...'!H36</f>
        <v>0</v>
      </c>
      <c r="BT96" s="93" t="s">
        <v>85</v>
      </c>
      <c r="BV96" s="93" t="s">
        <v>79</v>
      </c>
      <c r="BW96" s="93" t="s">
        <v>110</v>
      </c>
      <c r="BX96" s="93" t="s">
        <v>80</v>
      </c>
    </row>
    <row r="97" spans="1:76" s="5" customFormat="1" ht="37.5" customHeight="1">
      <c r="A97" s="84" t="s">
        <v>82</v>
      </c>
      <c r="B97" s="85"/>
      <c r="C97" s="86"/>
      <c r="D97" s="185" t="s">
        <v>111</v>
      </c>
      <c r="E97" s="185"/>
      <c r="F97" s="185"/>
      <c r="G97" s="185"/>
      <c r="H97" s="185"/>
      <c r="I97" s="87"/>
      <c r="J97" s="185" t="s">
        <v>112</v>
      </c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3">
        <f>'2017-001-10 - Vnější omít...'!M30</f>
        <v>69887.19</v>
      </c>
      <c r="AH97" s="184"/>
      <c r="AI97" s="184"/>
      <c r="AJ97" s="184"/>
      <c r="AK97" s="184"/>
      <c r="AL97" s="184"/>
      <c r="AM97" s="184"/>
      <c r="AN97" s="183">
        <f t="shared" si="0"/>
        <v>84563.5</v>
      </c>
      <c r="AO97" s="184"/>
      <c r="AP97" s="184"/>
      <c r="AQ97" s="88"/>
      <c r="AS97" s="89">
        <f>'2017-001-10 - Vnější omít...'!M28</f>
        <v>0</v>
      </c>
      <c r="AT97" s="90">
        <f t="shared" si="1"/>
        <v>14676.31</v>
      </c>
      <c r="AU97" s="91">
        <f>'2017-001-10 - Vnější omít...'!W115</f>
        <v>108.402218</v>
      </c>
      <c r="AV97" s="90">
        <f>'2017-001-10 - Vnější omít...'!M32</f>
        <v>14676.31</v>
      </c>
      <c r="AW97" s="90">
        <f>'2017-001-10 - Vnější omít...'!M33</f>
        <v>0</v>
      </c>
      <c r="AX97" s="90">
        <f>'2017-001-10 - Vnější omít...'!M34</f>
        <v>0</v>
      </c>
      <c r="AY97" s="90">
        <f>'2017-001-10 - Vnější omít...'!M35</f>
        <v>0</v>
      </c>
      <c r="AZ97" s="90">
        <f>'2017-001-10 - Vnější omít...'!H32</f>
        <v>69887.19</v>
      </c>
      <c r="BA97" s="90">
        <f>'2017-001-10 - Vnější omít...'!H33</f>
        <v>0</v>
      </c>
      <c r="BB97" s="90">
        <f>'2017-001-10 - Vnější omít...'!H34</f>
        <v>0</v>
      </c>
      <c r="BC97" s="90">
        <f>'2017-001-10 - Vnější omít...'!H35</f>
        <v>0</v>
      </c>
      <c r="BD97" s="92">
        <f>'2017-001-10 - Vnější omít...'!H36</f>
        <v>0</v>
      </c>
      <c r="BT97" s="93" t="s">
        <v>85</v>
      </c>
      <c r="BV97" s="93" t="s">
        <v>79</v>
      </c>
      <c r="BW97" s="93" t="s">
        <v>113</v>
      </c>
      <c r="BX97" s="93" t="s">
        <v>80</v>
      </c>
    </row>
    <row r="98" spans="1:76" s="5" customFormat="1" ht="37.5" customHeight="1">
      <c r="A98" s="84" t="s">
        <v>82</v>
      </c>
      <c r="B98" s="85"/>
      <c r="C98" s="86"/>
      <c r="D98" s="185" t="s">
        <v>114</v>
      </c>
      <c r="E98" s="185"/>
      <c r="F98" s="185"/>
      <c r="G98" s="185"/>
      <c r="H98" s="185"/>
      <c r="I98" s="87"/>
      <c r="J98" s="185" t="s">
        <v>115</v>
      </c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3">
        <f>'2017-001-11 - Klempířské kce'!M30</f>
        <v>28649.56</v>
      </c>
      <c r="AH98" s="184"/>
      <c r="AI98" s="184"/>
      <c r="AJ98" s="184"/>
      <c r="AK98" s="184"/>
      <c r="AL98" s="184"/>
      <c r="AM98" s="184"/>
      <c r="AN98" s="183">
        <f t="shared" si="0"/>
        <v>34665.97</v>
      </c>
      <c r="AO98" s="184"/>
      <c r="AP98" s="184"/>
      <c r="AQ98" s="88"/>
      <c r="AS98" s="89">
        <f>'2017-001-11 - Klempířské kce'!M28</f>
        <v>0</v>
      </c>
      <c r="AT98" s="90">
        <f t="shared" si="1"/>
        <v>6016.41</v>
      </c>
      <c r="AU98" s="91">
        <f>'2017-001-11 - Klempířské kce'!W112</f>
        <v>13.156583000000001</v>
      </c>
      <c r="AV98" s="90">
        <f>'2017-001-11 - Klempířské kce'!M32</f>
        <v>6016.41</v>
      </c>
      <c r="AW98" s="90">
        <f>'2017-001-11 - Klempířské kce'!M33</f>
        <v>0</v>
      </c>
      <c r="AX98" s="90">
        <f>'2017-001-11 - Klempířské kce'!M34</f>
        <v>0</v>
      </c>
      <c r="AY98" s="90">
        <f>'2017-001-11 - Klempířské kce'!M35</f>
        <v>0</v>
      </c>
      <c r="AZ98" s="90">
        <f>'2017-001-11 - Klempířské kce'!H32</f>
        <v>28649.56</v>
      </c>
      <c r="BA98" s="90">
        <f>'2017-001-11 - Klempířské kce'!H33</f>
        <v>0</v>
      </c>
      <c r="BB98" s="90">
        <f>'2017-001-11 - Klempířské kce'!H34</f>
        <v>0</v>
      </c>
      <c r="BC98" s="90">
        <f>'2017-001-11 - Klempířské kce'!H35</f>
        <v>0</v>
      </c>
      <c r="BD98" s="92">
        <f>'2017-001-11 - Klempířské kce'!H36</f>
        <v>0</v>
      </c>
      <c r="BT98" s="93" t="s">
        <v>85</v>
      </c>
      <c r="BV98" s="93" t="s">
        <v>79</v>
      </c>
      <c r="BW98" s="93" t="s">
        <v>116</v>
      </c>
      <c r="BX98" s="93" t="s">
        <v>80</v>
      </c>
    </row>
    <row r="99" spans="1:76" s="5" customFormat="1" ht="37.5" customHeight="1">
      <c r="A99" s="84" t="s">
        <v>82</v>
      </c>
      <c r="B99" s="85"/>
      <c r="C99" s="86"/>
      <c r="D99" s="185" t="s">
        <v>117</v>
      </c>
      <c r="E99" s="185"/>
      <c r="F99" s="185"/>
      <c r="G99" s="185"/>
      <c r="H99" s="185"/>
      <c r="I99" s="87"/>
      <c r="J99" s="185" t="s">
        <v>118</v>
      </c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3">
        <f>'2017-001-12 - Zámečnické ...'!M30</f>
        <v>45632.41</v>
      </c>
      <c r="AH99" s="184"/>
      <c r="AI99" s="184"/>
      <c r="AJ99" s="184"/>
      <c r="AK99" s="184"/>
      <c r="AL99" s="184"/>
      <c r="AM99" s="184"/>
      <c r="AN99" s="183">
        <f t="shared" si="0"/>
        <v>55215.22</v>
      </c>
      <c r="AO99" s="184"/>
      <c r="AP99" s="184"/>
      <c r="AQ99" s="88"/>
      <c r="AS99" s="89">
        <f>'2017-001-12 - Zámečnické ...'!M28</f>
        <v>0</v>
      </c>
      <c r="AT99" s="90">
        <f t="shared" si="1"/>
        <v>9582.81</v>
      </c>
      <c r="AU99" s="91">
        <f>'2017-001-12 - Zámečnické ...'!W111</f>
        <v>11.53848</v>
      </c>
      <c r="AV99" s="90">
        <f>'2017-001-12 - Zámečnické ...'!M32</f>
        <v>9582.81</v>
      </c>
      <c r="AW99" s="90">
        <f>'2017-001-12 - Zámečnické ...'!M33</f>
        <v>0</v>
      </c>
      <c r="AX99" s="90">
        <f>'2017-001-12 - Zámečnické ...'!M34</f>
        <v>0</v>
      </c>
      <c r="AY99" s="90">
        <f>'2017-001-12 - Zámečnické ...'!M35</f>
        <v>0</v>
      </c>
      <c r="AZ99" s="90">
        <f>'2017-001-12 - Zámečnické ...'!H32</f>
        <v>45632.41</v>
      </c>
      <c r="BA99" s="90">
        <f>'2017-001-12 - Zámečnické ...'!H33</f>
        <v>0</v>
      </c>
      <c r="BB99" s="90">
        <f>'2017-001-12 - Zámečnické ...'!H34</f>
        <v>0</v>
      </c>
      <c r="BC99" s="90">
        <f>'2017-001-12 - Zámečnické ...'!H35</f>
        <v>0</v>
      </c>
      <c r="BD99" s="92">
        <f>'2017-001-12 - Zámečnické ...'!H36</f>
        <v>0</v>
      </c>
      <c r="BT99" s="93" t="s">
        <v>85</v>
      </c>
      <c r="BV99" s="93" t="s">
        <v>79</v>
      </c>
      <c r="BW99" s="93" t="s">
        <v>119</v>
      </c>
      <c r="BX99" s="93" t="s">
        <v>80</v>
      </c>
    </row>
    <row r="100" spans="1:76" s="5" customFormat="1" ht="37.5" customHeight="1">
      <c r="A100" s="84" t="s">
        <v>82</v>
      </c>
      <c r="B100" s="85"/>
      <c r="C100" s="86"/>
      <c r="D100" s="185" t="s">
        <v>120</v>
      </c>
      <c r="E100" s="185"/>
      <c r="F100" s="185"/>
      <c r="G100" s="185"/>
      <c r="H100" s="185"/>
      <c r="I100" s="87"/>
      <c r="J100" s="185" t="s">
        <v>121</v>
      </c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3">
        <f>'2017-001-13 - ZTI'!M30</f>
        <v>76643</v>
      </c>
      <c r="AH100" s="184"/>
      <c r="AI100" s="184"/>
      <c r="AJ100" s="184"/>
      <c r="AK100" s="184"/>
      <c r="AL100" s="184"/>
      <c r="AM100" s="184"/>
      <c r="AN100" s="183">
        <f t="shared" si="0"/>
        <v>92738.03</v>
      </c>
      <c r="AO100" s="184"/>
      <c r="AP100" s="184"/>
      <c r="AQ100" s="88"/>
      <c r="AS100" s="89">
        <f>'2017-001-13 - ZTI'!M28</f>
        <v>0</v>
      </c>
      <c r="AT100" s="90">
        <f t="shared" si="1"/>
        <v>16095.03</v>
      </c>
      <c r="AU100" s="91">
        <f>'2017-001-13 - ZTI'!W120</f>
        <v>0</v>
      </c>
      <c r="AV100" s="90">
        <f>'2017-001-13 - ZTI'!M32</f>
        <v>16095.03</v>
      </c>
      <c r="AW100" s="90">
        <f>'2017-001-13 - ZTI'!M33</f>
        <v>0</v>
      </c>
      <c r="AX100" s="90">
        <f>'2017-001-13 - ZTI'!M34</f>
        <v>0</v>
      </c>
      <c r="AY100" s="90">
        <f>'2017-001-13 - ZTI'!M35</f>
        <v>0</v>
      </c>
      <c r="AZ100" s="90">
        <f>'2017-001-13 - ZTI'!H32</f>
        <v>76643</v>
      </c>
      <c r="BA100" s="90">
        <f>'2017-001-13 - ZTI'!H33</f>
        <v>0</v>
      </c>
      <c r="BB100" s="90">
        <f>'2017-001-13 - ZTI'!H34</f>
        <v>0</v>
      </c>
      <c r="BC100" s="90">
        <f>'2017-001-13 - ZTI'!H35</f>
        <v>0</v>
      </c>
      <c r="BD100" s="92">
        <f>'2017-001-13 - ZTI'!H36</f>
        <v>0</v>
      </c>
      <c r="BT100" s="93" t="s">
        <v>85</v>
      </c>
      <c r="BV100" s="93" t="s">
        <v>79</v>
      </c>
      <c r="BW100" s="93" t="s">
        <v>122</v>
      </c>
      <c r="BX100" s="93" t="s">
        <v>80</v>
      </c>
    </row>
    <row r="101" spans="1:76" s="5" customFormat="1" ht="37.5" customHeight="1">
      <c r="A101" s="84" t="s">
        <v>82</v>
      </c>
      <c r="B101" s="85"/>
      <c r="C101" s="86"/>
      <c r="D101" s="185" t="s">
        <v>123</v>
      </c>
      <c r="E101" s="185"/>
      <c r="F101" s="185"/>
      <c r="G101" s="185"/>
      <c r="H101" s="185"/>
      <c r="I101" s="87"/>
      <c r="J101" s="185" t="s">
        <v>124</v>
      </c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3">
        <f>'2017-001-14 - UT- vytápění'!M30</f>
        <v>46100</v>
      </c>
      <c r="AH101" s="184"/>
      <c r="AI101" s="184"/>
      <c r="AJ101" s="184"/>
      <c r="AK101" s="184"/>
      <c r="AL101" s="184"/>
      <c r="AM101" s="184"/>
      <c r="AN101" s="183">
        <f t="shared" si="0"/>
        <v>55781</v>
      </c>
      <c r="AO101" s="184"/>
      <c r="AP101" s="184"/>
      <c r="AQ101" s="88"/>
      <c r="AS101" s="89">
        <f>'2017-001-14 - UT- vytápění'!M28</f>
        <v>0</v>
      </c>
      <c r="AT101" s="90">
        <f t="shared" si="1"/>
        <v>9681</v>
      </c>
      <c r="AU101" s="91">
        <f>'2017-001-14 - UT- vytápění'!W114</f>
        <v>0</v>
      </c>
      <c r="AV101" s="90">
        <f>'2017-001-14 - UT- vytápění'!M32</f>
        <v>9681</v>
      </c>
      <c r="AW101" s="90">
        <f>'2017-001-14 - UT- vytápění'!M33</f>
        <v>0</v>
      </c>
      <c r="AX101" s="90">
        <f>'2017-001-14 - UT- vytápění'!M34</f>
        <v>0</v>
      </c>
      <c r="AY101" s="90">
        <f>'2017-001-14 - UT- vytápění'!M35</f>
        <v>0</v>
      </c>
      <c r="AZ101" s="90">
        <f>'2017-001-14 - UT- vytápění'!H32</f>
        <v>46100</v>
      </c>
      <c r="BA101" s="90">
        <f>'2017-001-14 - UT- vytápění'!H33</f>
        <v>0</v>
      </c>
      <c r="BB101" s="90">
        <f>'2017-001-14 - UT- vytápění'!H34</f>
        <v>0</v>
      </c>
      <c r="BC101" s="90">
        <f>'2017-001-14 - UT- vytápění'!H35</f>
        <v>0</v>
      </c>
      <c r="BD101" s="92">
        <f>'2017-001-14 - UT- vytápění'!H36</f>
        <v>0</v>
      </c>
      <c r="BT101" s="93" t="s">
        <v>85</v>
      </c>
      <c r="BV101" s="93" t="s">
        <v>79</v>
      </c>
      <c r="BW101" s="93" t="s">
        <v>125</v>
      </c>
      <c r="BX101" s="93" t="s">
        <v>80</v>
      </c>
    </row>
    <row r="102" spans="1:76" s="5" customFormat="1" ht="37.5" customHeight="1">
      <c r="A102" s="84" t="s">
        <v>82</v>
      </c>
      <c r="B102" s="85"/>
      <c r="C102" s="86"/>
      <c r="D102" s="185" t="s">
        <v>126</v>
      </c>
      <c r="E102" s="185"/>
      <c r="F102" s="185"/>
      <c r="G102" s="185"/>
      <c r="H102" s="185"/>
      <c r="I102" s="87"/>
      <c r="J102" s="185" t="s">
        <v>127</v>
      </c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3">
        <f>'2017-001-15 - VZT'!M30</f>
        <v>116071</v>
      </c>
      <c r="AH102" s="184"/>
      <c r="AI102" s="184"/>
      <c r="AJ102" s="184"/>
      <c r="AK102" s="184"/>
      <c r="AL102" s="184"/>
      <c r="AM102" s="184"/>
      <c r="AN102" s="183">
        <f t="shared" si="0"/>
        <v>140445.91</v>
      </c>
      <c r="AO102" s="184"/>
      <c r="AP102" s="184"/>
      <c r="AQ102" s="88"/>
      <c r="AS102" s="89">
        <f>'2017-001-15 - VZT'!M28</f>
        <v>0</v>
      </c>
      <c r="AT102" s="90">
        <f t="shared" si="1"/>
        <v>24374.91</v>
      </c>
      <c r="AU102" s="91">
        <f>'2017-001-15 - VZT'!W116</f>
        <v>0</v>
      </c>
      <c r="AV102" s="90">
        <f>'2017-001-15 - VZT'!M32</f>
        <v>24374.91</v>
      </c>
      <c r="AW102" s="90">
        <f>'2017-001-15 - VZT'!M33</f>
        <v>0</v>
      </c>
      <c r="AX102" s="90">
        <f>'2017-001-15 - VZT'!M34</f>
        <v>0</v>
      </c>
      <c r="AY102" s="90">
        <f>'2017-001-15 - VZT'!M35</f>
        <v>0</v>
      </c>
      <c r="AZ102" s="90">
        <f>'2017-001-15 - VZT'!H32</f>
        <v>116071</v>
      </c>
      <c r="BA102" s="90">
        <f>'2017-001-15 - VZT'!H33</f>
        <v>0</v>
      </c>
      <c r="BB102" s="90">
        <f>'2017-001-15 - VZT'!H34</f>
        <v>0</v>
      </c>
      <c r="BC102" s="90">
        <f>'2017-001-15 - VZT'!H35</f>
        <v>0</v>
      </c>
      <c r="BD102" s="92">
        <f>'2017-001-15 - VZT'!H36</f>
        <v>0</v>
      </c>
      <c r="BT102" s="93" t="s">
        <v>85</v>
      </c>
      <c r="BV102" s="93" t="s">
        <v>79</v>
      </c>
      <c r="BW102" s="93" t="s">
        <v>128</v>
      </c>
      <c r="BX102" s="93" t="s">
        <v>80</v>
      </c>
    </row>
    <row r="103" spans="1:76" s="5" customFormat="1" ht="37.5" customHeight="1">
      <c r="A103" s="84" t="s">
        <v>82</v>
      </c>
      <c r="B103" s="85"/>
      <c r="C103" s="86"/>
      <c r="D103" s="185" t="s">
        <v>129</v>
      </c>
      <c r="E103" s="185"/>
      <c r="F103" s="185"/>
      <c r="G103" s="185"/>
      <c r="H103" s="185"/>
      <c r="I103" s="87"/>
      <c r="J103" s="185" t="s">
        <v>130</v>
      </c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3">
        <f>'2017-001-16 - Silnoproud'!M30</f>
        <v>60107.8</v>
      </c>
      <c r="AH103" s="184"/>
      <c r="AI103" s="184"/>
      <c r="AJ103" s="184"/>
      <c r="AK103" s="184"/>
      <c r="AL103" s="184"/>
      <c r="AM103" s="184"/>
      <c r="AN103" s="183">
        <f t="shared" si="0"/>
        <v>72730.44</v>
      </c>
      <c r="AO103" s="184"/>
      <c r="AP103" s="184"/>
      <c r="AQ103" s="88"/>
      <c r="AS103" s="89">
        <f>'2017-001-16 - Silnoproud'!M28</f>
        <v>0</v>
      </c>
      <c r="AT103" s="90">
        <f t="shared" si="1"/>
        <v>12622.64</v>
      </c>
      <c r="AU103" s="91">
        <f>'2017-001-16 - Silnoproud'!W120</f>
        <v>0</v>
      </c>
      <c r="AV103" s="90">
        <f>'2017-001-16 - Silnoproud'!M32</f>
        <v>12622.64</v>
      </c>
      <c r="AW103" s="90">
        <f>'2017-001-16 - Silnoproud'!M33</f>
        <v>0</v>
      </c>
      <c r="AX103" s="90">
        <f>'2017-001-16 - Silnoproud'!M34</f>
        <v>0</v>
      </c>
      <c r="AY103" s="90">
        <f>'2017-001-16 - Silnoproud'!M35</f>
        <v>0</v>
      </c>
      <c r="AZ103" s="90">
        <f>'2017-001-16 - Silnoproud'!H32</f>
        <v>60107.8</v>
      </c>
      <c r="BA103" s="90">
        <f>'2017-001-16 - Silnoproud'!H33</f>
        <v>0</v>
      </c>
      <c r="BB103" s="90">
        <f>'2017-001-16 - Silnoproud'!H34</f>
        <v>0</v>
      </c>
      <c r="BC103" s="90">
        <f>'2017-001-16 - Silnoproud'!H35</f>
        <v>0</v>
      </c>
      <c r="BD103" s="92">
        <f>'2017-001-16 - Silnoproud'!H36</f>
        <v>0</v>
      </c>
      <c r="BT103" s="93" t="s">
        <v>85</v>
      </c>
      <c r="BV103" s="93" t="s">
        <v>79</v>
      </c>
      <c r="BW103" s="93" t="s">
        <v>131</v>
      </c>
      <c r="BX103" s="93" t="s">
        <v>80</v>
      </c>
    </row>
    <row r="104" spans="1:76" s="5" customFormat="1" ht="37.5" customHeight="1">
      <c r="A104" s="84" t="s">
        <v>82</v>
      </c>
      <c r="B104" s="85"/>
      <c r="C104" s="86"/>
      <c r="D104" s="185" t="s">
        <v>132</v>
      </c>
      <c r="E104" s="185"/>
      <c r="F104" s="185"/>
      <c r="G104" s="185"/>
      <c r="H104" s="185"/>
      <c r="I104" s="87"/>
      <c r="J104" s="185" t="s">
        <v>133</v>
      </c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3">
        <f>'2017-001-17 - Slaboproud'!M30</f>
        <v>35403.06</v>
      </c>
      <c r="AH104" s="184"/>
      <c r="AI104" s="184"/>
      <c r="AJ104" s="184"/>
      <c r="AK104" s="184"/>
      <c r="AL104" s="184"/>
      <c r="AM104" s="184"/>
      <c r="AN104" s="183">
        <f t="shared" si="0"/>
        <v>42837.7</v>
      </c>
      <c r="AO104" s="184"/>
      <c r="AP104" s="184"/>
      <c r="AQ104" s="88"/>
      <c r="AS104" s="89">
        <f>'2017-001-17 - Slaboproud'!M28</f>
        <v>0</v>
      </c>
      <c r="AT104" s="90">
        <f t="shared" si="1"/>
        <v>7434.64</v>
      </c>
      <c r="AU104" s="91">
        <f>'2017-001-17 - Slaboproud'!W112</f>
        <v>0</v>
      </c>
      <c r="AV104" s="90">
        <f>'2017-001-17 - Slaboproud'!M32</f>
        <v>7434.64</v>
      </c>
      <c r="AW104" s="90">
        <f>'2017-001-17 - Slaboproud'!M33</f>
        <v>0</v>
      </c>
      <c r="AX104" s="90">
        <f>'2017-001-17 - Slaboproud'!M34</f>
        <v>0</v>
      </c>
      <c r="AY104" s="90">
        <f>'2017-001-17 - Slaboproud'!M35</f>
        <v>0</v>
      </c>
      <c r="AZ104" s="90">
        <f>'2017-001-17 - Slaboproud'!H32</f>
        <v>35403.06</v>
      </c>
      <c r="BA104" s="90">
        <f>'2017-001-17 - Slaboproud'!H33</f>
        <v>0</v>
      </c>
      <c r="BB104" s="90">
        <f>'2017-001-17 - Slaboproud'!H34</f>
        <v>0</v>
      </c>
      <c r="BC104" s="90">
        <f>'2017-001-17 - Slaboproud'!H35</f>
        <v>0</v>
      </c>
      <c r="BD104" s="92">
        <f>'2017-001-17 - Slaboproud'!H36</f>
        <v>0</v>
      </c>
      <c r="BT104" s="93" t="s">
        <v>85</v>
      </c>
      <c r="BV104" s="93" t="s">
        <v>79</v>
      </c>
      <c r="BW104" s="93" t="s">
        <v>134</v>
      </c>
      <c r="BX104" s="93" t="s">
        <v>80</v>
      </c>
    </row>
    <row r="105" spans="1:76" s="5" customFormat="1" ht="37.5" customHeight="1">
      <c r="A105" s="84" t="s">
        <v>82</v>
      </c>
      <c r="B105" s="85"/>
      <c r="C105" s="86"/>
      <c r="D105" s="185" t="s">
        <v>135</v>
      </c>
      <c r="E105" s="185"/>
      <c r="F105" s="185"/>
      <c r="G105" s="185"/>
      <c r="H105" s="185"/>
      <c r="I105" s="87"/>
      <c r="J105" s="185" t="s">
        <v>136</v>
      </c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3">
        <f>'2017-001-18 - Dešťová kan...'!M30</f>
        <v>572777</v>
      </c>
      <c r="AH105" s="184"/>
      <c r="AI105" s="184"/>
      <c r="AJ105" s="184"/>
      <c r="AK105" s="184"/>
      <c r="AL105" s="184"/>
      <c r="AM105" s="184"/>
      <c r="AN105" s="183">
        <f t="shared" si="0"/>
        <v>693060.17</v>
      </c>
      <c r="AO105" s="184"/>
      <c r="AP105" s="184"/>
      <c r="AQ105" s="88"/>
      <c r="AS105" s="89">
        <f>'2017-001-18 - Dešťová kan...'!M28</f>
        <v>0</v>
      </c>
      <c r="AT105" s="90">
        <f t="shared" si="1"/>
        <v>120283.17</v>
      </c>
      <c r="AU105" s="91">
        <f>'2017-001-18 - Dešťová kan...'!W113</f>
        <v>0</v>
      </c>
      <c r="AV105" s="90">
        <f>'2017-001-18 - Dešťová kan...'!M32</f>
        <v>120283.17</v>
      </c>
      <c r="AW105" s="90">
        <f>'2017-001-18 - Dešťová kan...'!M33</f>
        <v>0</v>
      </c>
      <c r="AX105" s="90">
        <f>'2017-001-18 - Dešťová kan...'!M34</f>
        <v>0</v>
      </c>
      <c r="AY105" s="90">
        <f>'2017-001-18 - Dešťová kan...'!M35</f>
        <v>0</v>
      </c>
      <c r="AZ105" s="90">
        <f>'2017-001-18 - Dešťová kan...'!H32</f>
        <v>572777</v>
      </c>
      <c r="BA105" s="90">
        <f>'2017-001-18 - Dešťová kan...'!H33</f>
        <v>0</v>
      </c>
      <c r="BB105" s="90">
        <f>'2017-001-18 - Dešťová kan...'!H34</f>
        <v>0</v>
      </c>
      <c r="BC105" s="90">
        <f>'2017-001-18 - Dešťová kan...'!H35</f>
        <v>0</v>
      </c>
      <c r="BD105" s="92">
        <f>'2017-001-18 - Dešťová kan...'!H36</f>
        <v>0</v>
      </c>
      <c r="BT105" s="93" t="s">
        <v>85</v>
      </c>
      <c r="BV105" s="93" t="s">
        <v>79</v>
      </c>
      <c r="BW105" s="93" t="s">
        <v>137</v>
      </c>
      <c r="BX105" s="93" t="s">
        <v>80</v>
      </c>
    </row>
    <row r="106" spans="1:76" s="5" customFormat="1" ht="37.5" customHeight="1">
      <c r="A106" s="84" t="s">
        <v>82</v>
      </c>
      <c r="B106" s="85"/>
      <c r="C106" s="86"/>
      <c r="D106" s="185" t="s">
        <v>138</v>
      </c>
      <c r="E106" s="185"/>
      <c r="F106" s="185"/>
      <c r="G106" s="185"/>
      <c r="H106" s="185"/>
      <c r="I106" s="87"/>
      <c r="J106" s="185" t="s">
        <v>139</v>
      </c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3">
        <f>'2017-001-19 - VRN'!M30</f>
        <v>183997.24</v>
      </c>
      <c r="AH106" s="184"/>
      <c r="AI106" s="184"/>
      <c r="AJ106" s="184"/>
      <c r="AK106" s="184"/>
      <c r="AL106" s="184"/>
      <c r="AM106" s="184"/>
      <c r="AN106" s="183">
        <f t="shared" si="0"/>
        <v>222636.65999999997</v>
      </c>
      <c r="AO106" s="184"/>
      <c r="AP106" s="184"/>
      <c r="AQ106" s="88"/>
      <c r="AS106" s="94">
        <f>'2017-001-19 - VRN'!M28</f>
        <v>0</v>
      </c>
      <c r="AT106" s="95">
        <f t="shared" si="1"/>
        <v>38639.42</v>
      </c>
      <c r="AU106" s="96">
        <f>'2017-001-19 - VRN'!W114</f>
        <v>0</v>
      </c>
      <c r="AV106" s="95">
        <f>'2017-001-19 - VRN'!M32</f>
        <v>38639.42</v>
      </c>
      <c r="AW106" s="95">
        <f>'2017-001-19 - VRN'!M33</f>
        <v>0</v>
      </c>
      <c r="AX106" s="95">
        <f>'2017-001-19 - VRN'!M34</f>
        <v>0</v>
      </c>
      <c r="AY106" s="95">
        <f>'2017-001-19 - VRN'!M35</f>
        <v>0</v>
      </c>
      <c r="AZ106" s="95">
        <f>'2017-001-19 - VRN'!H32</f>
        <v>183997.24</v>
      </c>
      <c r="BA106" s="95">
        <f>'2017-001-19 - VRN'!H33</f>
        <v>0</v>
      </c>
      <c r="BB106" s="95">
        <f>'2017-001-19 - VRN'!H34</f>
        <v>0</v>
      </c>
      <c r="BC106" s="95">
        <f>'2017-001-19 - VRN'!H35</f>
        <v>0</v>
      </c>
      <c r="BD106" s="97">
        <f>'2017-001-19 - VRN'!H36</f>
        <v>0</v>
      </c>
      <c r="BT106" s="93" t="s">
        <v>85</v>
      </c>
      <c r="BV106" s="93" t="s">
        <v>79</v>
      </c>
      <c r="BW106" s="93" t="s">
        <v>140</v>
      </c>
      <c r="BX106" s="93" t="s">
        <v>80</v>
      </c>
    </row>
    <row r="107" spans="2:43" ht="13.5">
      <c r="B107" s="21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2"/>
    </row>
    <row r="108" spans="2:48" s="1" customFormat="1" ht="30" customHeight="1">
      <c r="B108" s="31"/>
      <c r="C108" s="76" t="s">
        <v>141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187">
        <v>0</v>
      </c>
      <c r="AH108" s="187"/>
      <c r="AI108" s="187"/>
      <c r="AJ108" s="187"/>
      <c r="AK108" s="187"/>
      <c r="AL108" s="187"/>
      <c r="AM108" s="187"/>
      <c r="AN108" s="187">
        <v>0</v>
      </c>
      <c r="AO108" s="187"/>
      <c r="AP108" s="187"/>
      <c r="AQ108" s="33"/>
      <c r="AS108" s="72" t="s">
        <v>142</v>
      </c>
      <c r="AT108" s="73" t="s">
        <v>143</v>
      </c>
      <c r="AU108" s="73" t="s">
        <v>41</v>
      </c>
      <c r="AV108" s="74" t="s">
        <v>64</v>
      </c>
    </row>
    <row r="109" spans="2:48" s="1" customFormat="1" ht="10.9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3"/>
      <c r="AS109" s="98"/>
      <c r="AT109" s="52"/>
      <c r="AU109" s="52"/>
      <c r="AV109" s="54"/>
    </row>
    <row r="110" spans="2:43" s="1" customFormat="1" ht="30" customHeight="1">
      <c r="B110" s="31"/>
      <c r="C110" s="99" t="s">
        <v>144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88">
        <f>ROUND(AG87+AG108,2)</f>
        <v>2857105.45</v>
      </c>
      <c r="AH110" s="188"/>
      <c r="AI110" s="188"/>
      <c r="AJ110" s="188"/>
      <c r="AK110" s="188"/>
      <c r="AL110" s="188"/>
      <c r="AM110" s="188"/>
      <c r="AN110" s="188">
        <f>AN87+AN108</f>
        <v>3457097.5900000003</v>
      </c>
      <c r="AO110" s="188"/>
      <c r="AP110" s="188"/>
      <c r="AQ110" s="33"/>
    </row>
    <row r="111" spans="2:43" s="1" customFormat="1" ht="6.95" customHeight="1"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7"/>
    </row>
  </sheetData>
  <mergeCells count="117">
    <mergeCell ref="AG108:AM108"/>
    <mergeCell ref="AN108:AP108"/>
    <mergeCell ref="AG110:AM110"/>
    <mergeCell ref="AN110:AP110"/>
    <mergeCell ref="AR2:BE2"/>
    <mergeCell ref="AN105:AP105"/>
    <mergeCell ref="AG105:AM105"/>
    <mergeCell ref="D105:H105"/>
    <mergeCell ref="J105:AF105"/>
    <mergeCell ref="AN106:AP106"/>
    <mergeCell ref="AG106:AM106"/>
    <mergeCell ref="D106:H106"/>
    <mergeCell ref="J106:AF106"/>
    <mergeCell ref="AG87:AM87"/>
    <mergeCell ref="AN87:AP87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4:AP104"/>
    <mergeCell ref="AG104:AM104"/>
    <mergeCell ref="D104:H104"/>
    <mergeCell ref="J104:AF104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</mergeCells>
  <hyperlinks>
    <hyperlink ref="K1:S1" location="C2" display="1) Souhrnný list stavby"/>
    <hyperlink ref="W1:AF1" location="C87" display="2) Rekapitulace objektů"/>
    <hyperlink ref="A88" location="'2017-001-01 - Bourací práce'!C2" display="/"/>
    <hyperlink ref="A89" location="'2017-001-02 - Zpevněné pl...'!C2" display="/"/>
    <hyperlink ref="A90" location="'2017-001-03 - Základy'!C2" display="/"/>
    <hyperlink ref="A91" location="'2017-001-04 - Stěny, příčky'!C2" display="/"/>
    <hyperlink ref="A92" location="'2017-001-05 - Strop, přek...'!C2" display="/"/>
    <hyperlink ref="A93" location="'2017-001-06 - Střecha'!C2" display="/"/>
    <hyperlink ref="A94" location="'2017-001-07 - Okna, dveře...'!C2" display="/"/>
    <hyperlink ref="A95" location="'2017-001-08 - Podlaha'!C2" display="/"/>
    <hyperlink ref="A96" location="'2017-001-09 - Omíty, malb...'!C2" display="/"/>
    <hyperlink ref="A97" location="'2017-001-10 - Vnější omít...'!C2" display="/"/>
    <hyperlink ref="A98" location="'2017-001-11 - Klempířské kce'!C2" display="/"/>
    <hyperlink ref="A99" location="'2017-001-12 - Zámečnické ...'!C2" display="/"/>
    <hyperlink ref="A100" location="'2017-001-13 - ZTI'!C2" display="/"/>
    <hyperlink ref="A101" location="'2017-001-14 - UT- vytápění'!C2" display="/"/>
    <hyperlink ref="A102" location="'2017-001-15 - VZT'!C2" display="/"/>
    <hyperlink ref="A103" location="'2017-001-16 - Silnoproud'!C2" display="/"/>
    <hyperlink ref="A104" location="'2017-001-17 - Slaboproud'!C2" display="/"/>
    <hyperlink ref="A105" location="'2017-001-18 - Dešťová kan...'!C2" display="/"/>
    <hyperlink ref="A106" location="'2017-001-19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1027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84807.66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N100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84807.66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ROUND((SUM(BE100:BE101)+SUM(BE119:BE154)),2)</f>
        <v>84807.66</v>
      </c>
      <c r="I32" s="193"/>
      <c r="J32" s="193"/>
      <c r="K32" s="32"/>
      <c r="L32" s="32"/>
      <c r="M32" s="196">
        <f>ROUND(ROUND((SUM(BE100:BE101)+SUM(BE119:BE154)),2)*F32,2)</f>
        <v>17809.61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ROUND((SUM(BF100:BF101)+SUM(BF119:BF154)),2)</f>
        <v>0</v>
      </c>
      <c r="I33" s="193"/>
      <c r="J33" s="193"/>
      <c r="K33" s="32"/>
      <c r="L33" s="32"/>
      <c r="M33" s="196">
        <f>ROUND(ROUND((SUM(BF100:BF101)+SUM(BF119:BF154)),2)*F33,2)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ROUND((SUM(BG100:BG101)+SUM(BG119:BG154)),2)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ROUND((SUM(BH100:BH101)+SUM(BH119:BH154)),2)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ROUND((SUM(BI100:BI101)+SUM(BI119:BI154)),2)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102617.27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2017-001-09 - Omíty, malby a obklady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N119</f>
        <v>84807.66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N120</f>
        <v>57711.35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1028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N121</f>
        <v>46938.7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1029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N125</f>
        <v>1684.92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1030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N127</f>
        <v>3029.44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1031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N129</f>
        <v>5777.81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1032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N131</f>
        <v>280.48</v>
      </c>
      <c r="O94" s="205"/>
      <c r="P94" s="205"/>
      <c r="Q94" s="205"/>
      <c r="R94" s="116"/>
    </row>
    <row r="95" spans="2:18" s="6" customFormat="1" ht="24.95" customHeight="1">
      <c r="B95" s="109"/>
      <c r="C95" s="110"/>
      <c r="D95" s="111" t="s">
        <v>168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02">
        <f>N133</f>
        <v>27096.31</v>
      </c>
      <c r="O95" s="203"/>
      <c r="P95" s="203"/>
      <c r="Q95" s="203"/>
      <c r="R95" s="112"/>
    </row>
    <row r="96" spans="2:18" s="7" customFormat="1" ht="19.9" customHeight="1">
      <c r="B96" s="113"/>
      <c r="C96" s="114"/>
      <c r="D96" s="115" t="s">
        <v>556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04">
        <f>N134</f>
        <v>3100.6400000000003</v>
      </c>
      <c r="O96" s="205"/>
      <c r="P96" s="205"/>
      <c r="Q96" s="205"/>
      <c r="R96" s="116"/>
    </row>
    <row r="97" spans="2:18" s="7" customFormat="1" ht="19.9" customHeight="1">
      <c r="B97" s="113"/>
      <c r="C97" s="114"/>
      <c r="D97" s="115" t="s">
        <v>1033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4">
        <f>N138</f>
        <v>12778.920000000002</v>
      </c>
      <c r="O97" s="205"/>
      <c r="P97" s="205"/>
      <c r="Q97" s="205"/>
      <c r="R97" s="116"/>
    </row>
    <row r="98" spans="2:18" s="7" customFormat="1" ht="19.9" customHeight="1">
      <c r="B98" s="113"/>
      <c r="C98" s="114"/>
      <c r="D98" s="115" t="s">
        <v>1034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4">
        <f>N145</f>
        <v>11216.75</v>
      </c>
      <c r="O98" s="205"/>
      <c r="P98" s="205"/>
      <c r="Q98" s="205"/>
      <c r="R98" s="116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8" t="s">
        <v>172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01">
        <v>0</v>
      </c>
      <c r="O100" s="206"/>
      <c r="P100" s="206"/>
      <c r="Q100" s="206"/>
      <c r="R100" s="33"/>
      <c r="T100" s="117"/>
      <c r="U100" s="118" t="s">
        <v>41</v>
      </c>
    </row>
    <row r="101" spans="2:18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29.25" customHeight="1">
      <c r="B102" s="31"/>
      <c r="C102" s="99" t="s">
        <v>144</v>
      </c>
      <c r="D102" s="100"/>
      <c r="E102" s="100"/>
      <c r="F102" s="100"/>
      <c r="G102" s="100"/>
      <c r="H102" s="100"/>
      <c r="I102" s="100"/>
      <c r="J102" s="100"/>
      <c r="K102" s="100"/>
      <c r="L102" s="188">
        <f>ROUND(SUM(N88+N100),2)</f>
        <v>84807.66</v>
      </c>
      <c r="M102" s="188"/>
      <c r="N102" s="188"/>
      <c r="O102" s="188"/>
      <c r="P102" s="188"/>
      <c r="Q102" s="188"/>
      <c r="R102" s="33"/>
    </row>
    <row r="103" spans="2:18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18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18" s="1" customFormat="1" ht="36.95" customHeight="1">
      <c r="B108" s="31"/>
      <c r="C108" s="156" t="s">
        <v>173</v>
      </c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30" customHeight="1">
      <c r="B110" s="31"/>
      <c r="C110" s="28" t="s">
        <v>17</v>
      </c>
      <c r="D110" s="32"/>
      <c r="E110" s="32"/>
      <c r="F110" s="191" t="str">
        <f>F6</f>
        <v>Přístavba garáže hasičské zbrojnice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32"/>
      <c r="R110" s="33"/>
    </row>
    <row r="111" spans="2:18" s="1" customFormat="1" ht="36.95" customHeight="1">
      <c r="B111" s="31"/>
      <c r="C111" s="65" t="s">
        <v>152</v>
      </c>
      <c r="D111" s="32"/>
      <c r="E111" s="32"/>
      <c r="F111" s="172" t="str">
        <f>F7</f>
        <v>2017-001-09 - Omíty, malby a obklady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32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8" customHeight="1">
      <c r="B113" s="31"/>
      <c r="C113" s="28" t="s">
        <v>21</v>
      </c>
      <c r="D113" s="32"/>
      <c r="E113" s="32"/>
      <c r="F113" s="26" t="str">
        <f>F9</f>
        <v>Klecany čp.301</v>
      </c>
      <c r="G113" s="32"/>
      <c r="H113" s="32"/>
      <c r="I113" s="32"/>
      <c r="J113" s="32"/>
      <c r="K113" s="28" t="s">
        <v>23</v>
      </c>
      <c r="L113" s="32"/>
      <c r="M113" s="194" t="str">
        <f>IF(O9="","",O9)</f>
        <v>10. 1. 2017</v>
      </c>
      <c r="N113" s="194"/>
      <c r="O113" s="194"/>
      <c r="P113" s="194"/>
      <c r="Q113" s="32"/>
      <c r="R113" s="33"/>
    </row>
    <row r="114" spans="2:18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3.5">
      <c r="B115" s="31"/>
      <c r="C115" s="28" t="s">
        <v>25</v>
      </c>
      <c r="D115" s="32"/>
      <c r="E115" s="32"/>
      <c r="F115" s="26" t="str">
        <f>E12</f>
        <v>Město Klecany Do Klecánek 52/24 PSČ 250 67</v>
      </c>
      <c r="G115" s="32"/>
      <c r="H115" s="32"/>
      <c r="I115" s="32"/>
      <c r="J115" s="32"/>
      <c r="K115" s="28" t="s">
        <v>31</v>
      </c>
      <c r="L115" s="32"/>
      <c r="M115" s="158" t="str">
        <f>E18</f>
        <v>ASLB spol.s.r.o.Dětská 178, Praha 10</v>
      </c>
      <c r="N115" s="158"/>
      <c r="O115" s="158"/>
      <c r="P115" s="158"/>
      <c r="Q115" s="158"/>
      <c r="R115" s="33"/>
    </row>
    <row r="116" spans="2:18" s="1" customFormat="1" ht="14.45" customHeight="1">
      <c r="B116" s="31"/>
      <c r="C116" s="28" t="s">
        <v>29</v>
      </c>
      <c r="D116" s="32"/>
      <c r="E116" s="32"/>
      <c r="F116" s="26" t="str">
        <f>IF(E15="","",E15)</f>
        <v xml:space="preserve"> </v>
      </c>
      <c r="G116" s="32"/>
      <c r="H116" s="32"/>
      <c r="I116" s="32"/>
      <c r="J116" s="32"/>
      <c r="K116" s="28" t="s">
        <v>34</v>
      </c>
      <c r="L116" s="32"/>
      <c r="M116" s="158" t="str">
        <f>E21</f>
        <v>Ing. Dana Mlejnková</v>
      </c>
      <c r="N116" s="158"/>
      <c r="O116" s="158"/>
      <c r="P116" s="158"/>
      <c r="Q116" s="158"/>
      <c r="R116" s="33"/>
    </row>
    <row r="117" spans="2:18" s="1" customFormat="1" ht="10.3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27" s="8" customFormat="1" ht="29.25" customHeight="1">
      <c r="B118" s="119"/>
      <c r="C118" s="120" t="s">
        <v>174</v>
      </c>
      <c r="D118" s="121" t="s">
        <v>175</v>
      </c>
      <c r="E118" s="121" t="s">
        <v>59</v>
      </c>
      <c r="F118" s="207" t="s">
        <v>176</v>
      </c>
      <c r="G118" s="207"/>
      <c r="H118" s="207"/>
      <c r="I118" s="207"/>
      <c r="J118" s="121" t="s">
        <v>177</v>
      </c>
      <c r="K118" s="121" t="s">
        <v>178</v>
      </c>
      <c r="L118" s="208" t="s">
        <v>179</v>
      </c>
      <c r="M118" s="208"/>
      <c r="N118" s="207" t="s">
        <v>159</v>
      </c>
      <c r="O118" s="207"/>
      <c r="P118" s="207"/>
      <c r="Q118" s="209"/>
      <c r="R118" s="122"/>
      <c r="T118" s="72" t="s">
        <v>180</v>
      </c>
      <c r="U118" s="73" t="s">
        <v>41</v>
      </c>
      <c r="V118" s="73" t="s">
        <v>181</v>
      </c>
      <c r="W118" s="73" t="s">
        <v>182</v>
      </c>
      <c r="X118" s="73" t="s">
        <v>183</v>
      </c>
      <c r="Y118" s="73" t="s">
        <v>184</v>
      </c>
      <c r="Z118" s="73" t="s">
        <v>185</v>
      </c>
      <c r="AA118" s="74" t="s">
        <v>186</v>
      </c>
    </row>
    <row r="119" spans="2:63" s="1" customFormat="1" ht="29.25" customHeight="1">
      <c r="B119" s="31"/>
      <c r="C119" s="76" t="s">
        <v>155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12">
        <f>BK119</f>
        <v>84807.66</v>
      </c>
      <c r="O119" s="213"/>
      <c r="P119" s="213"/>
      <c r="Q119" s="213"/>
      <c r="R119" s="33"/>
      <c r="T119" s="75"/>
      <c r="U119" s="47"/>
      <c r="V119" s="47"/>
      <c r="W119" s="123">
        <f>W120+W133</f>
        <v>193.21223099999997</v>
      </c>
      <c r="X119" s="47"/>
      <c r="Y119" s="123">
        <f>Y120+Y133</f>
        <v>1.709568554675</v>
      </c>
      <c r="Z119" s="47"/>
      <c r="AA119" s="124">
        <f>AA120+AA133</f>
        <v>0</v>
      </c>
      <c r="AT119" s="17" t="s">
        <v>76</v>
      </c>
      <c r="AU119" s="17" t="s">
        <v>161</v>
      </c>
      <c r="BK119" s="125">
        <f>BK120+BK133</f>
        <v>84807.66</v>
      </c>
    </row>
    <row r="120" spans="2:63" s="9" customFormat="1" ht="37.35" customHeight="1">
      <c r="B120" s="126"/>
      <c r="C120" s="127"/>
      <c r="D120" s="128" t="s">
        <v>162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14">
        <f>BK120</f>
        <v>57711.35</v>
      </c>
      <c r="O120" s="202"/>
      <c r="P120" s="202"/>
      <c r="Q120" s="202"/>
      <c r="R120" s="129"/>
      <c r="T120" s="130"/>
      <c r="U120" s="127"/>
      <c r="V120" s="127"/>
      <c r="W120" s="131">
        <f>W121+W125+W127+W129+W131</f>
        <v>147.85068299999998</v>
      </c>
      <c r="X120" s="127"/>
      <c r="Y120" s="131">
        <f>Y121+Y125+Y127+Y129+Y131</f>
        <v>1.27709922</v>
      </c>
      <c r="Z120" s="127"/>
      <c r="AA120" s="132">
        <f>AA121+AA125+AA127+AA129+AA131</f>
        <v>0</v>
      </c>
      <c r="AR120" s="133" t="s">
        <v>85</v>
      </c>
      <c r="AT120" s="134" t="s">
        <v>76</v>
      </c>
      <c r="AU120" s="134" t="s">
        <v>77</v>
      </c>
      <c r="AY120" s="133" t="s">
        <v>187</v>
      </c>
      <c r="BK120" s="135">
        <f>BK121+BK125+BK127+BK129+BK131</f>
        <v>57711.35</v>
      </c>
    </row>
    <row r="121" spans="2:63" s="9" customFormat="1" ht="19.9" customHeight="1">
      <c r="B121" s="126"/>
      <c r="C121" s="127"/>
      <c r="D121" s="136" t="s">
        <v>1028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15">
        <f>BK121</f>
        <v>46938.7</v>
      </c>
      <c r="O121" s="216"/>
      <c r="P121" s="216"/>
      <c r="Q121" s="216"/>
      <c r="R121" s="129"/>
      <c r="T121" s="130"/>
      <c r="U121" s="127"/>
      <c r="V121" s="127"/>
      <c r="W121" s="131">
        <f>SUM(W122:W124)</f>
        <v>113.195016</v>
      </c>
      <c r="X121" s="127"/>
      <c r="Y121" s="131">
        <f>SUM(Y122:Y124)</f>
        <v>1.2555557400000001</v>
      </c>
      <c r="Z121" s="127"/>
      <c r="AA121" s="132">
        <f>SUM(AA122:AA124)</f>
        <v>0</v>
      </c>
      <c r="AR121" s="133" t="s">
        <v>85</v>
      </c>
      <c r="AT121" s="134" t="s">
        <v>76</v>
      </c>
      <c r="AU121" s="134" t="s">
        <v>85</v>
      </c>
      <c r="AY121" s="133" t="s">
        <v>187</v>
      </c>
      <c r="BK121" s="135">
        <f>SUM(BK122:BK124)</f>
        <v>46938.7</v>
      </c>
    </row>
    <row r="122" spans="2:65" s="1" customFormat="1" ht="31.5" customHeight="1">
      <c r="B122" s="137"/>
      <c r="C122" s="138" t="s">
        <v>85</v>
      </c>
      <c r="D122" s="138" t="s">
        <v>188</v>
      </c>
      <c r="E122" s="139" t="s">
        <v>1035</v>
      </c>
      <c r="F122" s="210" t="s">
        <v>1036</v>
      </c>
      <c r="G122" s="210"/>
      <c r="H122" s="210"/>
      <c r="I122" s="210"/>
      <c r="J122" s="140" t="s">
        <v>191</v>
      </c>
      <c r="K122" s="141">
        <v>153.166</v>
      </c>
      <c r="L122" s="211">
        <v>169.09</v>
      </c>
      <c r="M122" s="211"/>
      <c r="N122" s="211">
        <f>ROUND(L122*K122,2)</f>
        <v>25898.84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0.36</v>
      </c>
      <c r="W122" s="144">
        <f>V122*K122</f>
        <v>55.139759999999995</v>
      </c>
      <c r="X122" s="144">
        <v>0.00489</v>
      </c>
      <c r="Y122" s="144">
        <f>X122*K122</f>
        <v>0.7489817400000001</v>
      </c>
      <c r="Z122" s="144">
        <v>0</v>
      </c>
      <c r="AA122" s="145">
        <f>Z122*K122</f>
        <v>0</v>
      </c>
      <c r="AR122" s="17" t="s">
        <v>192</v>
      </c>
      <c r="AT122" s="17" t="s">
        <v>188</v>
      </c>
      <c r="AU122" s="17" t="s">
        <v>150</v>
      </c>
      <c r="AY122" s="17" t="s">
        <v>187</v>
      </c>
      <c r="BE122" s="146">
        <f>IF(U122="základní",N122,0)</f>
        <v>25898.84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85</v>
      </c>
      <c r="BK122" s="146">
        <f>ROUND(L122*K122,2)</f>
        <v>25898.84</v>
      </c>
      <c r="BL122" s="17" t="s">
        <v>192</v>
      </c>
      <c r="BM122" s="17" t="s">
        <v>1037</v>
      </c>
    </row>
    <row r="123" spans="2:65" s="1" customFormat="1" ht="31.5" customHeight="1">
      <c r="B123" s="137"/>
      <c r="C123" s="138" t="s">
        <v>150</v>
      </c>
      <c r="D123" s="138" t="s">
        <v>188</v>
      </c>
      <c r="E123" s="139" t="s">
        <v>1038</v>
      </c>
      <c r="F123" s="210" t="s">
        <v>1039</v>
      </c>
      <c r="G123" s="210"/>
      <c r="H123" s="210"/>
      <c r="I123" s="210"/>
      <c r="J123" s="140" t="s">
        <v>191</v>
      </c>
      <c r="K123" s="141">
        <v>142.948</v>
      </c>
      <c r="L123" s="211">
        <v>101.27</v>
      </c>
      <c r="M123" s="211"/>
      <c r="N123" s="211">
        <f>ROUND(L123*K123,2)</f>
        <v>14476.34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0.272</v>
      </c>
      <c r="W123" s="144">
        <f>V123*K123</f>
        <v>38.881856000000006</v>
      </c>
      <c r="X123" s="144">
        <v>0.003</v>
      </c>
      <c r="Y123" s="144">
        <f>X123*K123</f>
        <v>0.42884400000000006</v>
      </c>
      <c r="Z123" s="144">
        <v>0</v>
      </c>
      <c r="AA123" s="145">
        <f>Z123*K123</f>
        <v>0</v>
      </c>
      <c r="AR123" s="17" t="s">
        <v>192</v>
      </c>
      <c r="AT123" s="17" t="s">
        <v>188</v>
      </c>
      <c r="AU123" s="17" t="s">
        <v>150</v>
      </c>
      <c r="AY123" s="17" t="s">
        <v>187</v>
      </c>
      <c r="BE123" s="146">
        <f>IF(U123="základní",N123,0)</f>
        <v>14476.34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85</v>
      </c>
      <c r="BK123" s="146">
        <f>ROUND(L123*K123,2)</f>
        <v>14476.34</v>
      </c>
      <c r="BL123" s="17" t="s">
        <v>192</v>
      </c>
      <c r="BM123" s="17" t="s">
        <v>1040</v>
      </c>
    </row>
    <row r="124" spans="2:65" s="1" customFormat="1" ht="31.5" customHeight="1">
      <c r="B124" s="137"/>
      <c r="C124" s="138" t="s">
        <v>198</v>
      </c>
      <c r="D124" s="138" t="s">
        <v>188</v>
      </c>
      <c r="E124" s="139" t="s">
        <v>1041</v>
      </c>
      <c r="F124" s="210" t="s">
        <v>1042</v>
      </c>
      <c r="G124" s="210"/>
      <c r="H124" s="210"/>
      <c r="I124" s="210"/>
      <c r="J124" s="140" t="s">
        <v>196</v>
      </c>
      <c r="K124" s="141">
        <v>51.82</v>
      </c>
      <c r="L124" s="211">
        <v>126.66</v>
      </c>
      <c r="M124" s="211"/>
      <c r="N124" s="211">
        <f>ROUND(L124*K124,2)</f>
        <v>6563.52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0.37</v>
      </c>
      <c r="W124" s="144">
        <f>V124*K124</f>
        <v>19.1734</v>
      </c>
      <c r="X124" s="144">
        <v>0.0015</v>
      </c>
      <c r="Y124" s="144">
        <f>X124*K124</f>
        <v>0.07773000000000001</v>
      </c>
      <c r="Z124" s="144">
        <v>0</v>
      </c>
      <c r="AA124" s="145">
        <f>Z124*K124</f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>IF(U124="základní",N124,0)</f>
        <v>6563.52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85</v>
      </c>
      <c r="BK124" s="146">
        <f>ROUND(L124*K124,2)</f>
        <v>6563.52</v>
      </c>
      <c r="BL124" s="17" t="s">
        <v>192</v>
      </c>
      <c r="BM124" s="17" t="s">
        <v>1043</v>
      </c>
    </row>
    <row r="125" spans="2:63" s="9" customFormat="1" ht="29.85" customHeight="1">
      <c r="B125" s="126"/>
      <c r="C125" s="127"/>
      <c r="D125" s="136" t="s">
        <v>1029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17">
        <f>BK125</f>
        <v>1684.92</v>
      </c>
      <c r="O125" s="218"/>
      <c r="P125" s="218"/>
      <c r="Q125" s="218"/>
      <c r="R125" s="129"/>
      <c r="T125" s="130"/>
      <c r="U125" s="127"/>
      <c r="V125" s="127"/>
      <c r="W125" s="131">
        <f>W126</f>
        <v>2.9663999999999997</v>
      </c>
      <c r="X125" s="127"/>
      <c r="Y125" s="131">
        <f>Y126</f>
        <v>0.00897336</v>
      </c>
      <c r="Z125" s="127"/>
      <c r="AA125" s="132">
        <f>AA126</f>
        <v>0</v>
      </c>
      <c r="AR125" s="133" t="s">
        <v>85</v>
      </c>
      <c r="AT125" s="134" t="s">
        <v>76</v>
      </c>
      <c r="AU125" s="134" t="s">
        <v>85</v>
      </c>
      <c r="AY125" s="133" t="s">
        <v>187</v>
      </c>
      <c r="BK125" s="135">
        <f>BK126</f>
        <v>1684.92</v>
      </c>
    </row>
    <row r="126" spans="2:65" s="1" customFormat="1" ht="22.5" customHeight="1">
      <c r="B126" s="137"/>
      <c r="C126" s="138" t="s">
        <v>192</v>
      </c>
      <c r="D126" s="138" t="s">
        <v>188</v>
      </c>
      <c r="E126" s="139" t="s">
        <v>1044</v>
      </c>
      <c r="F126" s="210" t="s">
        <v>1045</v>
      </c>
      <c r="G126" s="210"/>
      <c r="H126" s="210"/>
      <c r="I126" s="210"/>
      <c r="J126" s="140" t="s">
        <v>191</v>
      </c>
      <c r="K126" s="141">
        <v>74.16</v>
      </c>
      <c r="L126" s="211">
        <v>22.72</v>
      </c>
      <c r="M126" s="211"/>
      <c r="N126" s="211">
        <f>ROUND(L126*K126,2)</f>
        <v>1684.92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0.04</v>
      </c>
      <c r="W126" s="144">
        <f>V126*K126</f>
        <v>2.9663999999999997</v>
      </c>
      <c r="X126" s="144">
        <v>0.000121</v>
      </c>
      <c r="Y126" s="144">
        <f>X126*K126</f>
        <v>0.00897336</v>
      </c>
      <c r="Z126" s="144">
        <v>0</v>
      </c>
      <c r="AA126" s="145">
        <f>Z126*K126</f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>IF(U126="základní",N126,0)</f>
        <v>1684.92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85</v>
      </c>
      <c r="BK126" s="146">
        <f>ROUND(L126*K126,2)</f>
        <v>1684.92</v>
      </c>
      <c r="BL126" s="17" t="s">
        <v>192</v>
      </c>
      <c r="BM126" s="17" t="s">
        <v>1046</v>
      </c>
    </row>
    <row r="127" spans="2:63" s="9" customFormat="1" ht="29.85" customHeight="1">
      <c r="B127" s="126"/>
      <c r="C127" s="127"/>
      <c r="D127" s="136" t="s">
        <v>1030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17">
        <f>BK127</f>
        <v>3029.44</v>
      </c>
      <c r="O127" s="218"/>
      <c r="P127" s="218"/>
      <c r="Q127" s="218"/>
      <c r="R127" s="129"/>
      <c r="T127" s="130"/>
      <c r="U127" s="127"/>
      <c r="V127" s="127"/>
      <c r="W127" s="131">
        <f>W128</f>
        <v>7.7867999999999995</v>
      </c>
      <c r="X127" s="127"/>
      <c r="Y127" s="131">
        <f>Y128</f>
        <v>0.009640799999999998</v>
      </c>
      <c r="Z127" s="127"/>
      <c r="AA127" s="132">
        <f>AA128</f>
        <v>0</v>
      </c>
      <c r="AR127" s="133" t="s">
        <v>85</v>
      </c>
      <c r="AT127" s="134" t="s">
        <v>76</v>
      </c>
      <c r="AU127" s="134" t="s">
        <v>85</v>
      </c>
      <c r="AY127" s="133" t="s">
        <v>187</v>
      </c>
      <c r="BK127" s="135">
        <f>BK128</f>
        <v>3029.44</v>
      </c>
    </row>
    <row r="128" spans="2:65" s="1" customFormat="1" ht="44.25" customHeight="1">
      <c r="B128" s="137"/>
      <c r="C128" s="138" t="s">
        <v>206</v>
      </c>
      <c r="D128" s="138" t="s">
        <v>188</v>
      </c>
      <c r="E128" s="139" t="s">
        <v>1047</v>
      </c>
      <c r="F128" s="210" t="s">
        <v>1048</v>
      </c>
      <c r="G128" s="210"/>
      <c r="H128" s="210"/>
      <c r="I128" s="210"/>
      <c r="J128" s="140" t="s">
        <v>191</v>
      </c>
      <c r="K128" s="141">
        <v>74.16</v>
      </c>
      <c r="L128" s="211">
        <v>40.85</v>
      </c>
      <c r="M128" s="211"/>
      <c r="N128" s="211">
        <f>ROUND(L128*K128,2)</f>
        <v>3029.44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0.105</v>
      </c>
      <c r="W128" s="144">
        <f>V128*K128</f>
        <v>7.7867999999999995</v>
      </c>
      <c r="X128" s="144">
        <v>0.00013</v>
      </c>
      <c r="Y128" s="144">
        <f>X128*K128</f>
        <v>0.009640799999999998</v>
      </c>
      <c r="Z128" s="144">
        <v>0</v>
      </c>
      <c r="AA128" s="145">
        <f>Z128*K128</f>
        <v>0</v>
      </c>
      <c r="AR128" s="17" t="s">
        <v>192</v>
      </c>
      <c r="AT128" s="17" t="s">
        <v>188</v>
      </c>
      <c r="AU128" s="17" t="s">
        <v>150</v>
      </c>
      <c r="AY128" s="17" t="s">
        <v>187</v>
      </c>
      <c r="BE128" s="146">
        <f>IF(U128="základní",N128,0)</f>
        <v>3029.44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85</v>
      </c>
      <c r="BK128" s="146">
        <f>ROUND(L128*K128,2)</f>
        <v>3029.44</v>
      </c>
      <c r="BL128" s="17" t="s">
        <v>192</v>
      </c>
      <c r="BM128" s="17" t="s">
        <v>1049</v>
      </c>
    </row>
    <row r="129" spans="2:63" s="9" customFormat="1" ht="29.85" customHeight="1">
      <c r="B129" s="126"/>
      <c r="C129" s="127"/>
      <c r="D129" s="136" t="s">
        <v>1031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17">
        <f>BK129</f>
        <v>5777.81</v>
      </c>
      <c r="O129" s="218"/>
      <c r="P129" s="218"/>
      <c r="Q129" s="218"/>
      <c r="R129" s="129"/>
      <c r="T129" s="130"/>
      <c r="U129" s="127"/>
      <c r="V129" s="127"/>
      <c r="W129" s="131">
        <f>W130</f>
        <v>22.841279999999998</v>
      </c>
      <c r="X129" s="127"/>
      <c r="Y129" s="131">
        <f>Y130</f>
        <v>0.0029293199999999996</v>
      </c>
      <c r="Z129" s="127"/>
      <c r="AA129" s="132">
        <f>AA130</f>
        <v>0</v>
      </c>
      <c r="AR129" s="133" t="s">
        <v>85</v>
      </c>
      <c r="AT129" s="134" t="s">
        <v>76</v>
      </c>
      <c r="AU129" s="134" t="s">
        <v>85</v>
      </c>
      <c r="AY129" s="133" t="s">
        <v>187</v>
      </c>
      <c r="BK129" s="135">
        <f>BK130</f>
        <v>5777.81</v>
      </c>
    </row>
    <row r="130" spans="2:65" s="1" customFormat="1" ht="31.5" customHeight="1">
      <c r="B130" s="137"/>
      <c r="C130" s="138" t="s">
        <v>210</v>
      </c>
      <c r="D130" s="138" t="s">
        <v>188</v>
      </c>
      <c r="E130" s="139" t="s">
        <v>1050</v>
      </c>
      <c r="F130" s="210" t="s">
        <v>1051</v>
      </c>
      <c r="G130" s="210"/>
      <c r="H130" s="210"/>
      <c r="I130" s="210"/>
      <c r="J130" s="140" t="s">
        <v>191</v>
      </c>
      <c r="K130" s="141">
        <v>74.16</v>
      </c>
      <c r="L130" s="211">
        <v>77.91</v>
      </c>
      <c r="M130" s="211"/>
      <c r="N130" s="211">
        <f>ROUND(L130*K130,2)</f>
        <v>5777.81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0.308</v>
      </c>
      <c r="W130" s="144">
        <f>V130*K130</f>
        <v>22.841279999999998</v>
      </c>
      <c r="X130" s="144">
        <v>3.95E-05</v>
      </c>
      <c r="Y130" s="144">
        <f>X130*K130</f>
        <v>0.0029293199999999996</v>
      </c>
      <c r="Z130" s="144">
        <v>0</v>
      </c>
      <c r="AA130" s="145">
        <f>Z130*K130</f>
        <v>0</v>
      </c>
      <c r="AR130" s="17" t="s">
        <v>192</v>
      </c>
      <c r="AT130" s="17" t="s">
        <v>188</v>
      </c>
      <c r="AU130" s="17" t="s">
        <v>150</v>
      </c>
      <c r="AY130" s="17" t="s">
        <v>187</v>
      </c>
      <c r="BE130" s="146">
        <f>IF(U130="základní",N130,0)</f>
        <v>5777.81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85</v>
      </c>
      <c r="BK130" s="146">
        <f>ROUND(L130*K130,2)</f>
        <v>5777.81</v>
      </c>
      <c r="BL130" s="17" t="s">
        <v>192</v>
      </c>
      <c r="BM130" s="17" t="s">
        <v>1052</v>
      </c>
    </row>
    <row r="131" spans="2:63" s="9" customFormat="1" ht="29.85" customHeight="1">
      <c r="B131" s="126"/>
      <c r="C131" s="127"/>
      <c r="D131" s="136" t="s">
        <v>1032</v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217">
        <f>BK131</f>
        <v>280.48</v>
      </c>
      <c r="O131" s="218"/>
      <c r="P131" s="218"/>
      <c r="Q131" s="218"/>
      <c r="R131" s="129"/>
      <c r="T131" s="130"/>
      <c r="U131" s="127"/>
      <c r="V131" s="127"/>
      <c r="W131" s="131">
        <f>W132</f>
        <v>1.0611869999999999</v>
      </c>
      <c r="X131" s="127"/>
      <c r="Y131" s="131">
        <f>Y132</f>
        <v>0</v>
      </c>
      <c r="Z131" s="127"/>
      <c r="AA131" s="132">
        <f>AA132</f>
        <v>0</v>
      </c>
      <c r="AR131" s="133" t="s">
        <v>85</v>
      </c>
      <c r="AT131" s="134" t="s">
        <v>76</v>
      </c>
      <c r="AU131" s="134" t="s">
        <v>85</v>
      </c>
      <c r="AY131" s="133" t="s">
        <v>187</v>
      </c>
      <c r="BK131" s="135">
        <f>BK132</f>
        <v>280.48</v>
      </c>
    </row>
    <row r="132" spans="2:65" s="1" customFormat="1" ht="22.5" customHeight="1">
      <c r="B132" s="137"/>
      <c r="C132" s="138" t="s">
        <v>214</v>
      </c>
      <c r="D132" s="138" t="s">
        <v>188</v>
      </c>
      <c r="E132" s="139" t="s">
        <v>646</v>
      </c>
      <c r="F132" s="210" t="s">
        <v>647</v>
      </c>
      <c r="G132" s="210"/>
      <c r="H132" s="210"/>
      <c r="I132" s="210"/>
      <c r="J132" s="140" t="s">
        <v>217</v>
      </c>
      <c r="K132" s="141">
        <v>1.277</v>
      </c>
      <c r="L132" s="211">
        <v>219.64</v>
      </c>
      <c r="M132" s="211"/>
      <c r="N132" s="211">
        <f>ROUND(L132*K132,2)</f>
        <v>280.48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0.831</v>
      </c>
      <c r="W132" s="144">
        <f>V132*K132</f>
        <v>1.0611869999999999</v>
      </c>
      <c r="X132" s="144">
        <v>0</v>
      </c>
      <c r="Y132" s="144">
        <f>X132*K132</f>
        <v>0</v>
      </c>
      <c r="Z132" s="144">
        <v>0</v>
      </c>
      <c r="AA132" s="145">
        <f>Z132*K132</f>
        <v>0</v>
      </c>
      <c r="AR132" s="17" t="s">
        <v>192</v>
      </c>
      <c r="AT132" s="17" t="s">
        <v>188</v>
      </c>
      <c r="AU132" s="17" t="s">
        <v>150</v>
      </c>
      <c r="AY132" s="17" t="s">
        <v>187</v>
      </c>
      <c r="BE132" s="146">
        <f>IF(U132="základní",N132,0)</f>
        <v>280.48</v>
      </c>
      <c r="BF132" s="146">
        <f>IF(U132="snížená",N132,0)</f>
        <v>0</v>
      </c>
      <c r="BG132" s="146">
        <f>IF(U132="zákl. přenesená",N132,0)</f>
        <v>0</v>
      </c>
      <c r="BH132" s="146">
        <f>IF(U132="sníž. přenesená",N132,0)</f>
        <v>0</v>
      </c>
      <c r="BI132" s="146">
        <f>IF(U132="nulová",N132,0)</f>
        <v>0</v>
      </c>
      <c r="BJ132" s="17" t="s">
        <v>85</v>
      </c>
      <c r="BK132" s="146">
        <f>ROUND(L132*K132,2)</f>
        <v>280.48</v>
      </c>
      <c r="BL132" s="17" t="s">
        <v>192</v>
      </c>
      <c r="BM132" s="17" t="s">
        <v>1053</v>
      </c>
    </row>
    <row r="133" spans="2:63" s="9" customFormat="1" ht="37.35" customHeight="1">
      <c r="B133" s="126"/>
      <c r="C133" s="127"/>
      <c r="D133" s="128" t="s">
        <v>168</v>
      </c>
      <c r="E133" s="128"/>
      <c r="F133" s="128"/>
      <c r="G133" s="128"/>
      <c r="H133" s="128"/>
      <c r="I133" s="128"/>
      <c r="J133" s="128"/>
      <c r="K133" s="128"/>
      <c r="L133" s="128"/>
      <c r="M133" s="128"/>
      <c r="N133" s="219">
        <f>BK133</f>
        <v>27096.31</v>
      </c>
      <c r="O133" s="220"/>
      <c r="P133" s="220"/>
      <c r="Q133" s="220"/>
      <c r="R133" s="129"/>
      <c r="T133" s="130"/>
      <c r="U133" s="127"/>
      <c r="V133" s="127"/>
      <c r="W133" s="131">
        <f>W134+W138+W145</f>
        <v>45.361548</v>
      </c>
      <c r="X133" s="127"/>
      <c r="Y133" s="131">
        <f>Y134+Y138+Y145</f>
        <v>0.43246933467499993</v>
      </c>
      <c r="Z133" s="127"/>
      <c r="AA133" s="132">
        <f>AA134+AA138+AA145</f>
        <v>0</v>
      </c>
      <c r="AR133" s="133" t="s">
        <v>150</v>
      </c>
      <c r="AT133" s="134" t="s">
        <v>76</v>
      </c>
      <c r="AU133" s="134" t="s">
        <v>77</v>
      </c>
      <c r="AY133" s="133" t="s">
        <v>187</v>
      </c>
      <c r="BK133" s="135">
        <f>BK134+BK138+BK145</f>
        <v>27096.31</v>
      </c>
    </row>
    <row r="134" spans="2:63" s="9" customFormat="1" ht="19.9" customHeight="1">
      <c r="B134" s="126"/>
      <c r="C134" s="127"/>
      <c r="D134" s="136" t="s">
        <v>556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215">
        <f>BK134</f>
        <v>3100.6400000000003</v>
      </c>
      <c r="O134" s="216"/>
      <c r="P134" s="216"/>
      <c r="Q134" s="216"/>
      <c r="R134" s="129"/>
      <c r="T134" s="130"/>
      <c r="U134" s="127"/>
      <c r="V134" s="127"/>
      <c r="W134" s="131">
        <f>SUM(W135:W137)</f>
        <v>4.377929999999999</v>
      </c>
      <c r="X134" s="127"/>
      <c r="Y134" s="131">
        <f>SUM(Y135:Y137)</f>
        <v>0.060032999999999996</v>
      </c>
      <c r="Z134" s="127"/>
      <c r="AA134" s="132">
        <f>SUM(AA135:AA137)</f>
        <v>0</v>
      </c>
      <c r="AR134" s="133" t="s">
        <v>150</v>
      </c>
      <c r="AT134" s="134" t="s">
        <v>76</v>
      </c>
      <c r="AU134" s="134" t="s">
        <v>85</v>
      </c>
      <c r="AY134" s="133" t="s">
        <v>187</v>
      </c>
      <c r="BK134" s="135">
        <f>SUM(BK135:BK137)</f>
        <v>3100.6400000000003</v>
      </c>
    </row>
    <row r="135" spans="2:65" s="1" customFormat="1" ht="31.5" customHeight="1">
      <c r="B135" s="137"/>
      <c r="C135" s="138" t="s">
        <v>219</v>
      </c>
      <c r="D135" s="138" t="s">
        <v>188</v>
      </c>
      <c r="E135" s="139" t="s">
        <v>1054</v>
      </c>
      <c r="F135" s="210" t="s">
        <v>1055</v>
      </c>
      <c r="G135" s="210"/>
      <c r="H135" s="210"/>
      <c r="I135" s="210"/>
      <c r="J135" s="140" t="s">
        <v>191</v>
      </c>
      <c r="K135" s="141">
        <v>20.011</v>
      </c>
      <c r="L135" s="211">
        <v>151.23</v>
      </c>
      <c r="M135" s="211"/>
      <c r="N135" s="211">
        <f>ROUND(L135*K135,2)</f>
        <v>3026.26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0.21</v>
      </c>
      <c r="W135" s="144">
        <f>V135*K135</f>
        <v>4.20231</v>
      </c>
      <c r="X135" s="144">
        <v>0.003</v>
      </c>
      <c r="Y135" s="144">
        <f>X135*K135</f>
        <v>0.060032999999999996</v>
      </c>
      <c r="Z135" s="144">
        <v>0</v>
      </c>
      <c r="AA135" s="145">
        <f>Z135*K135</f>
        <v>0</v>
      </c>
      <c r="AR135" s="17" t="s">
        <v>250</v>
      </c>
      <c r="AT135" s="17" t="s">
        <v>188</v>
      </c>
      <c r="AU135" s="17" t="s">
        <v>150</v>
      </c>
      <c r="AY135" s="17" t="s">
        <v>187</v>
      </c>
      <c r="BE135" s="146">
        <f>IF(U135="základní",N135,0)</f>
        <v>3026.26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17" t="s">
        <v>85</v>
      </c>
      <c r="BK135" s="146">
        <f>ROUND(L135*K135,2)</f>
        <v>3026.26</v>
      </c>
      <c r="BL135" s="17" t="s">
        <v>250</v>
      </c>
      <c r="BM135" s="17" t="s">
        <v>1056</v>
      </c>
    </row>
    <row r="136" spans="2:65" s="1" customFormat="1" ht="31.5" customHeight="1">
      <c r="B136" s="137"/>
      <c r="C136" s="138" t="s">
        <v>223</v>
      </c>
      <c r="D136" s="138" t="s">
        <v>188</v>
      </c>
      <c r="E136" s="139" t="s">
        <v>678</v>
      </c>
      <c r="F136" s="210" t="s">
        <v>679</v>
      </c>
      <c r="G136" s="210"/>
      <c r="H136" s="210"/>
      <c r="I136" s="210"/>
      <c r="J136" s="140" t="s">
        <v>217</v>
      </c>
      <c r="K136" s="141">
        <v>0.06</v>
      </c>
      <c r="L136" s="211">
        <v>842.1</v>
      </c>
      <c r="M136" s="211"/>
      <c r="N136" s="211">
        <f>ROUND(L136*K136,2)</f>
        <v>50.53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1.567</v>
      </c>
      <c r="W136" s="144">
        <f>V136*K136</f>
        <v>0.09401999999999999</v>
      </c>
      <c r="X136" s="144">
        <v>0</v>
      </c>
      <c r="Y136" s="144">
        <f>X136*K136</f>
        <v>0</v>
      </c>
      <c r="Z136" s="144">
        <v>0</v>
      </c>
      <c r="AA136" s="145">
        <f>Z136*K136</f>
        <v>0</v>
      </c>
      <c r="AR136" s="17" t="s">
        <v>250</v>
      </c>
      <c r="AT136" s="17" t="s">
        <v>188</v>
      </c>
      <c r="AU136" s="17" t="s">
        <v>150</v>
      </c>
      <c r="AY136" s="17" t="s">
        <v>187</v>
      </c>
      <c r="BE136" s="146">
        <f>IF(U136="základní",N136,0)</f>
        <v>50.53</v>
      </c>
      <c r="BF136" s="146">
        <f>IF(U136="snížená",N136,0)</f>
        <v>0</v>
      </c>
      <c r="BG136" s="146">
        <f>IF(U136="zákl. přenesená",N136,0)</f>
        <v>0</v>
      </c>
      <c r="BH136" s="146">
        <f>IF(U136="sníž. přenesená",N136,0)</f>
        <v>0</v>
      </c>
      <c r="BI136" s="146">
        <f>IF(U136="nulová",N136,0)</f>
        <v>0</v>
      </c>
      <c r="BJ136" s="17" t="s">
        <v>85</v>
      </c>
      <c r="BK136" s="146">
        <f>ROUND(L136*K136,2)</f>
        <v>50.53</v>
      </c>
      <c r="BL136" s="17" t="s">
        <v>250</v>
      </c>
      <c r="BM136" s="17" t="s">
        <v>1057</v>
      </c>
    </row>
    <row r="137" spans="2:65" s="1" customFormat="1" ht="31.5" customHeight="1">
      <c r="B137" s="137"/>
      <c r="C137" s="138" t="s">
        <v>227</v>
      </c>
      <c r="D137" s="138" t="s">
        <v>188</v>
      </c>
      <c r="E137" s="139" t="s">
        <v>681</v>
      </c>
      <c r="F137" s="210" t="s">
        <v>682</v>
      </c>
      <c r="G137" s="210"/>
      <c r="H137" s="210"/>
      <c r="I137" s="210"/>
      <c r="J137" s="140" t="s">
        <v>217</v>
      </c>
      <c r="K137" s="141">
        <v>0.06</v>
      </c>
      <c r="L137" s="211">
        <v>397.42</v>
      </c>
      <c r="M137" s="211"/>
      <c r="N137" s="211">
        <f>ROUND(L137*K137,2)</f>
        <v>23.85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1.36</v>
      </c>
      <c r="W137" s="144">
        <f>V137*K137</f>
        <v>0.0816</v>
      </c>
      <c r="X137" s="144">
        <v>0</v>
      </c>
      <c r="Y137" s="144">
        <f>X137*K137</f>
        <v>0</v>
      </c>
      <c r="Z137" s="144">
        <v>0</v>
      </c>
      <c r="AA137" s="145">
        <f>Z137*K137</f>
        <v>0</v>
      </c>
      <c r="AR137" s="17" t="s">
        <v>250</v>
      </c>
      <c r="AT137" s="17" t="s">
        <v>188</v>
      </c>
      <c r="AU137" s="17" t="s">
        <v>150</v>
      </c>
      <c r="AY137" s="17" t="s">
        <v>187</v>
      </c>
      <c r="BE137" s="146">
        <f>IF(U137="základní",N137,0)</f>
        <v>23.85</v>
      </c>
      <c r="BF137" s="146">
        <f>IF(U137="snížená",N137,0)</f>
        <v>0</v>
      </c>
      <c r="BG137" s="146">
        <f>IF(U137="zákl. přenesená",N137,0)</f>
        <v>0</v>
      </c>
      <c r="BH137" s="146">
        <f>IF(U137="sníž. přenesená",N137,0)</f>
        <v>0</v>
      </c>
      <c r="BI137" s="146">
        <f>IF(U137="nulová",N137,0)</f>
        <v>0</v>
      </c>
      <c r="BJ137" s="17" t="s">
        <v>85</v>
      </c>
      <c r="BK137" s="146">
        <f>ROUND(L137*K137,2)</f>
        <v>23.85</v>
      </c>
      <c r="BL137" s="17" t="s">
        <v>250</v>
      </c>
      <c r="BM137" s="17" t="s">
        <v>1058</v>
      </c>
    </row>
    <row r="138" spans="2:63" s="9" customFormat="1" ht="29.85" customHeight="1">
      <c r="B138" s="126"/>
      <c r="C138" s="127"/>
      <c r="D138" s="136" t="s">
        <v>1033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217">
        <f>BK138</f>
        <v>12778.920000000002</v>
      </c>
      <c r="O138" s="218"/>
      <c r="P138" s="218"/>
      <c r="Q138" s="218"/>
      <c r="R138" s="129"/>
      <c r="T138" s="130"/>
      <c r="U138" s="127"/>
      <c r="V138" s="127"/>
      <c r="W138" s="131">
        <f>SUM(W139:W144)</f>
        <v>16.535511</v>
      </c>
      <c r="X138" s="127"/>
      <c r="Y138" s="131">
        <f>SUM(Y139:Y144)</f>
        <v>0.30216609999999994</v>
      </c>
      <c r="Z138" s="127"/>
      <c r="AA138" s="132">
        <f>SUM(AA139:AA144)</f>
        <v>0</v>
      </c>
      <c r="AR138" s="133" t="s">
        <v>150</v>
      </c>
      <c r="AT138" s="134" t="s">
        <v>76</v>
      </c>
      <c r="AU138" s="134" t="s">
        <v>85</v>
      </c>
      <c r="AY138" s="133" t="s">
        <v>187</v>
      </c>
      <c r="BK138" s="135">
        <f>SUM(BK139:BK144)</f>
        <v>12778.920000000002</v>
      </c>
    </row>
    <row r="139" spans="2:65" s="1" customFormat="1" ht="31.5" customHeight="1">
      <c r="B139" s="137"/>
      <c r="C139" s="138" t="s">
        <v>231</v>
      </c>
      <c r="D139" s="138" t="s">
        <v>188</v>
      </c>
      <c r="E139" s="139" t="s">
        <v>1059</v>
      </c>
      <c r="F139" s="210" t="s">
        <v>1060</v>
      </c>
      <c r="G139" s="210"/>
      <c r="H139" s="210"/>
      <c r="I139" s="210"/>
      <c r="J139" s="140" t="s">
        <v>191</v>
      </c>
      <c r="K139" s="141">
        <v>20.011</v>
      </c>
      <c r="L139" s="211">
        <v>297.58</v>
      </c>
      <c r="M139" s="211"/>
      <c r="N139" s="211">
        <f aca="true" t="shared" si="0" ref="N139:N144">ROUND(L139*K139,2)</f>
        <v>5954.87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0.641</v>
      </c>
      <c r="W139" s="144">
        <f aca="true" t="shared" si="1" ref="W139:W144">V139*K139</f>
        <v>12.827050999999999</v>
      </c>
      <c r="X139" s="144">
        <v>0.003</v>
      </c>
      <c r="Y139" s="144">
        <f aca="true" t="shared" si="2" ref="Y139:Y144">X139*K139</f>
        <v>0.060032999999999996</v>
      </c>
      <c r="Z139" s="144">
        <v>0</v>
      </c>
      <c r="AA139" s="145">
        <f aca="true" t="shared" si="3" ref="AA139:AA144">Z139*K139</f>
        <v>0</v>
      </c>
      <c r="AR139" s="17" t="s">
        <v>250</v>
      </c>
      <c r="AT139" s="17" t="s">
        <v>188</v>
      </c>
      <c r="AU139" s="17" t="s">
        <v>150</v>
      </c>
      <c r="AY139" s="17" t="s">
        <v>187</v>
      </c>
      <c r="BE139" s="146">
        <f aca="true" t="shared" si="4" ref="BE139:BE144">IF(U139="základní",N139,0)</f>
        <v>5954.87</v>
      </c>
      <c r="BF139" s="146">
        <f aca="true" t="shared" si="5" ref="BF139:BF144">IF(U139="snížená",N139,0)</f>
        <v>0</v>
      </c>
      <c r="BG139" s="146">
        <f aca="true" t="shared" si="6" ref="BG139:BG144">IF(U139="zákl. přenesená",N139,0)</f>
        <v>0</v>
      </c>
      <c r="BH139" s="146">
        <f aca="true" t="shared" si="7" ref="BH139:BH144">IF(U139="sníž. přenesená",N139,0)</f>
        <v>0</v>
      </c>
      <c r="BI139" s="146">
        <f aca="true" t="shared" si="8" ref="BI139:BI144">IF(U139="nulová",N139,0)</f>
        <v>0</v>
      </c>
      <c r="BJ139" s="17" t="s">
        <v>85</v>
      </c>
      <c r="BK139" s="146">
        <f aca="true" t="shared" si="9" ref="BK139:BK144">ROUND(L139*K139,2)</f>
        <v>5954.87</v>
      </c>
      <c r="BL139" s="17" t="s">
        <v>250</v>
      </c>
      <c r="BM139" s="17" t="s">
        <v>1061</v>
      </c>
    </row>
    <row r="140" spans="2:65" s="1" customFormat="1" ht="31.5" customHeight="1">
      <c r="B140" s="137"/>
      <c r="C140" s="150" t="s">
        <v>235</v>
      </c>
      <c r="D140" s="150" t="s">
        <v>323</v>
      </c>
      <c r="E140" s="151" t="s">
        <v>1062</v>
      </c>
      <c r="F140" s="222" t="s">
        <v>1063</v>
      </c>
      <c r="G140" s="222"/>
      <c r="H140" s="222"/>
      <c r="I140" s="222"/>
      <c r="J140" s="152" t="s">
        <v>191</v>
      </c>
      <c r="K140" s="153">
        <v>20.011</v>
      </c>
      <c r="L140" s="223">
        <v>257</v>
      </c>
      <c r="M140" s="223"/>
      <c r="N140" s="223">
        <f t="shared" si="0"/>
        <v>5142.83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</v>
      </c>
      <c r="W140" s="144">
        <f t="shared" si="1"/>
        <v>0</v>
      </c>
      <c r="X140" s="144">
        <v>0.0118</v>
      </c>
      <c r="Y140" s="144">
        <f t="shared" si="2"/>
        <v>0.23612979999999997</v>
      </c>
      <c r="Z140" s="144">
        <v>0</v>
      </c>
      <c r="AA140" s="145">
        <f t="shared" si="3"/>
        <v>0</v>
      </c>
      <c r="AR140" s="17" t="s">
        <v>378</v>
      </c>
      <c r="AT140" s="17" t="s">
        <v>323</v>
      </c>
      <c r="AU140" s="17" t="s">
        <v>150</v>
      </c>
      <c r="AY140" s="17" t="s">
        <v>187</v>
      </c>
      <c r="BE140" s="146">
        <f t="shared" si="4"/>
        <v>5142.83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85</v>
      </c>
      <c r="BK140" s="146">
        <f t="shared" si="9"/>
        <v>5142.83</v>
      </c>
      <c r="BL140" s="17" t="s">
        <v>250</v>
      </c>
      <c r="BM140" s="17" t="s">
        <v>1064</v>
      </c>
    </row>
    <row r="141" spans="2:65" s="1" customFormat="1" ht="44.25" customHeight="1">
      <c r="B141" s="137"/>
      <c r="C141" s="138" t="s">
        <v>239</v>
      </c>
      <c r="D141" s="138" t="s">
        <v>188</v>
      </c>
      <c r="E141" s="139" t="s">
        <v>1065</v>
      </c>
      <c r="F141" s="210" t="s">
        <v>1066</v>
      </c>
      <c r="G141" s="210"/>
      <c r="H141" s="210"/>
      <c r="I141" s="210"/>
      <c r="J141" s="140" t="s">
        <v>191</v>
      </c>
      <c r="K141" s="141">
        <v>20.011</v>
      </c>
      <c r="L141" s="211">
        <v>32.85</v>
      </c>
      <c r="M141" s="211"/>
      <c r="N141" s="211">
        <f t="shared" si="0"/>
        <v>657.36</v>
      </c>
      <c r="O141" s="211"/>
      <c r="P141" s="211"/>
      <c r="Q141" s="211"/>
      <c r="R141" s="142"/>
      <c r="T141" s="143" t="s">
        <v>5</v>
      </c>
      <c r="U141" s="40" t="s">
        <v>42</v>
      </c>
      <c r="V141" s="144">
        <v>0.1</v>
      </c>
      <c r="W141" s="144">
        <f t="shared" si="1"/>
        <v>2.0011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7" t="s">
        <v>250</v>
      </c>
      <c r="AT141" s="17" t="s">
        <v>188</v>
      </c>
      <c r="AU141" s="17" t="s">
        <v>150</v>
      </c>
      <c r="AY141" s="17" t="s">
        <v>187</v>
      </c>
      <c r="BE141" s="146">
        <f t="shared" si="4"/>
        <v>657.36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7" t="s">
        <v>85</v>
      </c>
      <c r="BK141" s="146">
        <f t="shared" si="9"/>
        <v>657.36</v>
      </c>
      <c r="BL141" s="17" t="s">
        <v>250</v>
      </c>
      <c r="BM141" s="17" t="s">
        <v>1067</v>
      </c>
    </row>
    <row r="142" spans="2:65" s="1" customFormat="1" ht="22.5" customHeight="1">
      <c r="B142" s="137"/>
      <c r="C142" s="138" t="s">
        <v>243</v>
      </c>
      <c r="D142" s="138" t="s">
        <v>188</v>
      </c>
      <c r="E142" s="139" t="s">
        <v>1068</v>
      </c>
      <c r="F142" s="210" t="s">
        <v>1069</v>
      </c>
      <c r="G142" s="210"/>
      <c r="H142" s="210"/>
      <c r="I142" s="210"/>
      <c r="J142" s="140" t="s">
        <v>191</v>
      </c>
      <c r="K142" s="141">
        <v>20.011</v>
      </c>
      <c r="L142" s="211">
        <v>39.09</v>
      </c>
      <c r="M142" s="211"/>
      <c r="N142" s="211">
        <f t="shared" si="0"/>
        <v>782.23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0.044</v>
      </c>
      <c r="W142" s="144">
        <f t="shared" si="1"/>
        <v>0.8804839999999999</v>
      </c>
      <c r="X142" s="144">
        <v>0.0003</v>
      </c>
      <c r="Y142" s="144">
        <f t="shared" si="2"/>
        <v>0.0060033</v>
      </c>
      <c r="Z142" s="144">
        <v>0</v>
      </c>
      <c r="AA142" s="145">
        <f t="shared" si="3"/>
        <v>0</v>
      </c>
      <c r="AR142" s="17" t="s">
        <v>250</v>
      </c>
      <c r="AT142" s="17" t="s">
        <v>188</v>
      </c>
      <c r="AU142" s="17" t="s">
        <v>150</v>
      </c>
      <c r="AY142" s="17" t="s">
        <v>187</v>
      </c>
      <c r="BE142" s="146">
        <f t="shared" si="4"/>
        <v>782.23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7" t="s">
        <v>85</v>
      </c>
      <c r="BK142" s="146">
        <f t="shared" si="9"/>
        <v>782.23</v>
      </c>
      <c r="BL142" s="17" t="s">
        <v>250</v>
      </c>
      <c r="BM142" s="17" t="s">
        <v>1070</v>
      </c>
    </row>
    <row r="143" spans="2:65" s="1" customFormat="1" ht="31.5" customHeight="1">
      <c r="B143" s="137"/>
      <c r="C143" s="138" t="s">
        <v>11</v>
      </c>
      <c r="D143" s="138" t="s">
        <v>188</v>
      </c>
      <c r="E143" s="139" t="s">
        <v>1071</v>
      </c>
      <c r="F143" s="210" t="s">
        <v>1072</v>
      </c>
      <c r="G143" s="210"/>
      <c r="H143" s="210"/>
      <c r="I143" s="210"/>
      <c r="J143" s="140" t="s">
        <v>217</v>
      </c>
      <c r="K143" s="141">
        <v>0.302</v>
      </c>
      <c r="L143" s="211">
        <v>466.97</v>
      </c>
      <c r="M143" s="211"/>
      <c r="N143" s="211">
        <f t="shared" si="0"/>
        <v>141.02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1.598</v>
      </c>
      <c r="W143" s="144">
        <f t="shared" si="1"/>
        <v>0.482596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7" t="s">
        <v>250</v>
      </c>
      <c r="AT143" s="17" t="s">
        <v>188</v>
      </c>
      <c r="AU143" s="17" t="s">
        <v>150</v>
      </c>
      <c r="AY143" s="17" t="s">
        <v>187</v>
      </c>
      <c r="BE143" s="146">
        <f t="shared" si="4"/>
        <v>141.02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7" t="s">
        <v>85</v>
      </c>
      <c r="BK143" s="146">
        <f t="shared" si="9"/>
        <v>141.02</v>
      </c>
      <c r="BL143" s="17" t="s">
        <v>250</v>
      </c>
      <c r="BM143" s="17" t="s">
        <v>1073</v>
      </c>
    </row>
    <row r="144" spans="2:65" s="1" customFormat="1" ht="31.5" customHeight="1">
      <c r="B144" s="137"/>
      <c r="C144" s="138" t="s">
        <v>250</v>
      </c>
      <c r="D144" s="138" t="s">
        <v>188</v>
      </c>
      <c r="E144" s="139" t="s">
        <v>1074</v>
      </c>
      <c r="F144" s="210" t="s">
        <v>1075</v>
      </c>
      <c r="G144" s="210"/>
      <c r="H144" s="210"/>
      <c r="I144" s="210"/>
      <c r="J144" s="140" t="s">
        <v>217</v>
      </c>
      <c r="K144" s="141">
        <v>0.302</v>
      </c>
      <c r="L144" s="211">
        <v>333.14</v>
      </c>
      <c r="M144" s="211"/>
      <c r="N144" s="211">
        <f t="shared" si="0"/>
        <v>100.61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1.14</v>
      </c>
      <c r="W144" s="144">
        <f t="shared" si="1"/>
        <v>0.34428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7" t="s">
        <v>250</v>
      </c>
      <c r="AT144" s="17" t="s">
        <v>188</v>
      </c>
      <c r="AU144" s="17" t="s">
        <v>150</v>
      </c>
      <c r="AY144" s="17" t="s">
        <v>187</v>
      </c>
      <c r="BE144" s="146">
        <f t="shared" si="4"/>
        <v>100.61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7" t="s">
        <v>85</v>
      </c>
      <c r="BK144" s="146">
        <f t="shared" si="9"/>
        <v>100.61</v>
      </c>
      <c r="BL144" s="17" t="s">
        <v>250</v>
      </c>
      <c r="BM144" s="17" t="s">
        <v>1076</v>
      </c>
    </row>
    <row r="145" spans="2:63" s="9" customFormat="1" ht="29.85" customHeight="1">
      <c r="B145" s="126"/>
      <c r="C145" s="127"/>
      <c r="D145" s="136" t="s">
        <v>1034</v>
      </c>
      <c r="E145" s="136"/>
      <c r="F145" s="136"/>
      <c r="G145" s="136"/>
      <c r="H145" s="136"/>
      <c r="I145" s="136"/>
      <c r="J145" s="136"/>
      <c r="K145" s="136"/>
      <c r="L145" s="136"/>
      <c r="M145" s="136"/>
      <c r="N145" s="217">
        <f>BK145</f>
        <v>11216.75</v>
      </c>
      <c r="O145" s="218"/>
      <c r="P145" s="218"/>
      <c r="Q145" s="218"/>
      <c r="R145" s="129"/>
      <c r="T145" s="130"/>
      <c r="U145" s="127"/>
      <c r="V145" s="127"/>
      <c r="W145" s="131">
        <f>SUM(W146:W154)</f>
        <v>24.448107</v>
      </c>
      <c r="X145" s="127"/>
      <c r="Y145" s="131">
        <f>SUM(Y146:Y154)</f>
        <v>0.07027023467500002</v>
      </c>
      <c r="Z145" s="127"/>
      <c r="AA145" s="132">
        <f>SUM(AA146:AA154)</f>
        <v>0</v>
      </c>
      <c r="AR145" s="133" t="s">
        <v>150</v>
      </c>
      <c r="AT145" s="134" t="s">
        <v>76</v>
      </c>
      <c r="AU145" s="134" t="s">
        <v>85</v>
      </c>
      <c r="AY145" s="133" t="s">
        <v>187</v>
      </c>
      <c r="BK145" s="135">
        <f>SUM(BK146:BK154)</f>
        <v>11216.75</v>
      </c>
    </row>
    <row r="146" spans="2:65" s="1" customFormat="1" ht="31.5" customHeight="1">
      <c r="B146" s="137"/>
      <c r="C146" s="138" t="s">
        <v>254</v>
      </c>
      <c r="D146" s="138" t="s">
        <v>188</v>
      </c>
      <c r="E146" s="139" t="s">
        <v>1077</v>
      </c>
      <c r="F146" s="210" t="s">
        <v>1078</v>
      </c>
      <c r="G146" s="210"/>
      <c r="H146" s="210"/>
      <c r="I146" s="210"/>
      <c r="J146" s="140" t="s">
        <v>191</v>
      </c>
      <c r="K146" s="141">
        <v>74.16</v>
      </c>
      <c r="L146" s="211">
        <v>3.94</v>
      </c>
      <c r="M146" s="211"/>
      <c r="N146" s="211">
        <f aca="true" t="shared" si="10" ref="N146:N154">ROUND(L146*K146,2)</f>
        <v>292.19</v>
      </c>
      <c r="O146" s="211"/>
      <c r="P146" s="211"/>
      <c r="Q146" s="211"/>
      <c r="R146" s="142"/>
      <c r="T146" s="143" t="s">
        <v>5</v>
      </c>
      <c r="U146" s="40" t="s">
        <v>42</v>
      </c>
      <c r="V146" s="144">
        <v>0.012</v>
      </c>
      <c r="W146" s="144">
        <f aca="true" t="shared" si="11" ref="W146:W154">V146*K146</f>
        <v>0.8899199999999999</v>
      </c>
      <c r="X146" s="144">
        <v>0</v>
      </c>
      <c r="Y146" s="144">
        <f aca="true" t="shared" si="12" ref="Y146:Y154">X146*K146</f>
        <v>0</v>
      </c>
      <c r="Z146" s="144">
        <v>0</v>
      </c>
      <c r="AA146" s="145">
        <f aca="true" t="shared" si="13" ref="AA146:AA154">Z146*K146</f>
        <v>0</v>
      </c>
      <c r="AR146" s="17" t="s">
        <v>250</v>
      </c>
      <c r="AT146" s="17" t="s">
        <v>188</v>
      </c>
      <c r="AU146" s="17" t="s">
        <v>150</v>
      </c>
      <c r="AY146" s="17" t="s">
        <v>187</v>
      </c>
      <c r="BE146" s="146">
        <f aca="true" t="shared" si="14" ref="BE146:BE154">IF(U146="základní",N146,0)</f>
        <v>292.19</v>
      </c>
      <c r="BF146" s="146">
        <f aca="true" t="shared" si="15" ref="BF146:BF154">IF(U146="snížená",N146,0)</f>
        <v>0</v>
      </c>
      <c r="BG146" s="146">
        <f aca="true" t="shared" si="16" ref="BG146:BG154">IF(U146="zákl. přenesená",N146,0)</f>
        <v>0</v>
      </c>
      <c r="BH146" s="146">
        <f aca="true" t="shared" si="17" ref="BH146:BH154">IF(U146="sníž. přenesená",N146,0)</f>
        <v>0</v>
      </c>
      <c r="BI146" s="146">
        <f aca="true" t="shared" si="18" ref="BI146:BI154">IF(U146="nulová",N146,0)</f>
        <v>0</v>
      </c>
      <c r="BJ146" s="17" t="s">
        <v>85</v>
      </c>
      <c r="BK146" s="146">
        <f aca="true" t="shared" si="19" ref="BK146:BK154">ROUND(L146*K146,2)</f>
        <v>292.19</v>
      </c>
      <c r="BL146" s="17" t="s">
        <v>250</v>
      </c>
      <c r="BM146" s="17" t="s">
        <v>1079</v>
      </c>
    </row>
    <row r="147" spans="2:65" s="1" customFormat="1" ht="31.5" customHeight="1">
      <c r="B147" s="137"/>
      <c r="C147" s="150" t="s">
        <v>258</v>
      </c>
      <c r="D147" s="150" t="s">
        <v>323</v>
      </c>
      <c r="E147" s="151" t="s">
        <v>1080</v>
      </c>
      <c r="F147" s="222" t="s">
        <v>1081</v>
      </c>
      <c r="G147" s="222"/>
      <c r="H147" s="222"/>
      <c r="I147" s="222"/>
      <c r="J147" s="152" t="s">
        <v>191</v>
      </c>
      <c r="K147" s="153">
        <v>137.3</v>
      </c>
      <c r="L147" s="223">
        <v>3.7</v>
      </c>
      <c r="M147" s="223"/>
      <c r="N147" s="223">
        <f t="shared" si="10"/>
        <v>508.01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378</v>
      </c>
      <c r="AT147" s="17" t="s">
        <v>323</v>
      </c>
      <c r="AU147" s="17" t="s">
        <v>150</v>
      </c>
      <c r="AY147" s="17" t="s">
        <v>187</v>
      </c>
      <c r="BE147" s="146">
        <f t="shared" si="14"/>
        <v>508.01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85</v>
      </c>
      <c r="BK147" s="146">
        <f t="shared" si="19"/>
        <v>508.01</v>
      </c>
      <c r="BL147" s="17" t="s">
        <v>250</v>
      </c>
      <c r="BM147" s="17" t="s">
        <v>1082</v>
      </c>
    </row>
    <row r="148" spans="2:65" s="1" customFormat="1" ht="31.5" customHeight="1">
      <c r="B148" s="137"/>
      <c r="C148" s="138" t="s">
        <v>262</v>
      </c>
      <c r="D148" s="138" t="s">
        <v>188</v>
      </c>
      <c r="E148" s="139" t="s">
        <v>1083</v>
      </c>
      <c r="F148" s="210" t="s">
        <v>1084</v>
      </c>
      <c r="G148" s="210"/>
      <c r="H148" s="210"/>
      <c r="I148" s="210"/>
      <c r="J148" s="140" t="s">
        <v>191</v>
      </c>
      <c r="K148" s="141">
        <v>49.529</v>
      </c>
      <c r="L148" s="211">
        <v>5.26</v>
      </c>
      <c r="M148" s="211"/>
      <c r="N148" s="211">
        <f t="shared" si="10"/>
        <v>260.52</v>
      </c>
      <c r="O148" s="211"/>
      <c r="P148" s="211"/>
      <c r="Q148" s="211"/>
      <c r="R148" s="142"/>
      <c r="T148" s="143" t="s">
        <v>5</v>
      </c>
      <c r="U148" s="40" t="s">
        <v>42</v>
      </c>
      <c r="V148" s="144">
        <v>0.016</v>
      </c>
      <c r="W148" s="144">
        <f t="shared" si="11"/>
        <v>0.7924640000000001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7" t="s">
        <v>250</v>
      </c>
      <c r="AT148" s="17" t="s">
        <v>188</v>
      </c>
      <c r="AU148" s="17" t="s">
        <v>150</v>
      </c>
      <c r="AY148" s="17" t="s">
        <v>187</v>
      </c>
      <c r="BE148" s="146">
        <f t="shared" si="14"/>
        <v>260.52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85</v>
      </c>
      <c r="BK148" s="146">
        <f t="shared" si="19"/>
        <v>260.52</v>
      </c>
      <c r="BL148" s="17" t="s">
        <v>250</v>
      </c>
      <c r="BM148" s="17" t="s">
        <v>1085</v>
      </c>
    </row>
    <row r="149" spans="2:65" s="1" customFormat="1" ht="31.5" customHeight="1">
      <c r="B149" s="137"/>
      <c r="C149" s="150" t="s">
        <v>266</v>
      </c>
      <c r="D149" s="150" t="s">
        <v>323</v>
      </c>
      <c r="E149" s="151" t="s">
        <v>1080</v>
      </c>
      <c r="F149" s="222" t="s">
        <v>1081</v>
      </c>
      <c r="G149" s="222"/>
      <c r="H149" s="222"/>
      <c r="I149" s="222"/>
      <c r="J149" s="152" t="s">
        <v>191</v>
      </c>
      <c r="K149" s="153">
        <v>52.005</v>
      </c>
      <c r="L149" s="223">
        <v>3.7</v>
      </c>
      <c r="M149" s="223"/>
      <c r="N149" s="223">
        <f t="shared" si="10"/>
        <v>192.42</v>
      </c>
      <c r="O149" s="211"/>
      <c r="P149" s="211"/>
      <c r="Q149" s="211"/>
      <c r="R149" s="142"/>
      <c r="T149" s="143" t="s">
        <v>5</v>
      </c>
      <c r="U149" s="40" t="s">
        <v>42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7" t="s">
        <v>378</v>
      </c>
      <c r="AT149" s="17" t="s">
        <v>323</v>
      </c>
      <c r="AU149" s="17" t="s">
        <v>150</v>
      </c>
      <c r="AY149" s="17" t="s">
        <v>187</v>
      </c>
      <c r="BE149" s="146">
        <f t="shared" si="14"/>
        <v>192.42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85</v>
      </c>
      <c r="BK149" s="146">
        <f t="shared" si="19"/>
        <v>192.42</v>
      </c>
      <c r="BL149" s="17" t="s">
        <v>250</v>
      </c>
      <c r="BM149" s="17" t="s">
        <v>1086</v>
      </c>
    </row>
    <row r="150" spans="2:65" s="1" customFormat="1" ht="31.5" customHeight="1">
      <c r="B150" s="137"/>
      <c r="C150" s="138" t="s">
        <v>10</v>
      </c>
      <c r="D150" s="138" t="s">
        <v>188</v>
      </c>
      <c r="E150" s="139" t="s">
        <v>1087</v>
      </c>
      <c r="F150" s="210" t="s">
        <v>1088</v>
      </c>
      <c r="G150" s="210"/>
      <c r="H150" s="210"/>
      <c r="I150" s="210"/>
      <c r="J150" s="140" t="s">
        <v>191</v>
      </c>
      <c r="K150" s="141">
        <v>146.888</v>
      </c>
      <c r="L150" s="211">
        <v>12.87</v>
      </c>
      <c r="M150" s="211"/>
      <c r="N150" s="211">
        <f t="shared" si="10"/>
        <v>1890.45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0.033</v>
      </c>
      <c r="W150" s="144">
        <f t="shared" si="11"/>
        <v>4.847304</v>
      </c>
      <c r="X150" s="144">
        <v>0.0002012</v>
      </c>
      <c r="Y150" s="144">
        <f t="shared" si="12"/>
        <v>0.029553865600000003</v>
      </c>
      <c r="Z150" s="144">
        <v>0</v>
      </c>
      <c r="AA150" s="145">
        <f t="shared" si="13"/>
        <v>0</v>
      </c>
      <c r="AR150" s="17" t="s">
        <v>250</v>
      </c>
      <c r="AT150" s="17" t="s">
        <v>188</v>
      </c>
      <c r="AU150" s="17" t="s">
        <v>150</v>
      </c>
      <c r="AY150" s="17" t="s">
        <v>187</v>
      </c>
      <c r="BE150" s="146">
        <f t="shared" si="14"/>
        <v>1890.45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85</v>
      </c>
      <c r="BK150" s="146">
        <f t="shared" si="19"/>
        <v>1890.45</v>
      </c>
      <c r="BL150" s="17" t="s">
        <v>250</v>
      </c>
      <c r="BM150" s="17" t="s">
        <v>1089</v>
      </c>
    </row>
    <row r="151" spans="2:65" s="1" customFormat="1" ht="44.25" customHeight="1">
      <c r="B151" s="137"/>
      <c r="C151" s="138" t="s">
        <v>273</v>
      </c>
      <c r="D151" s="138" t="s">
        <v>188</v>
      </c>
      <c r="E151" s="139" t="s">
        <v>1090</v>
      </c>
      <c r="F151" s="210" t="s">
        <v>1091</v>
      </c>
      <c r="G151" s="210"/>
      <c r="H151" s="210"/>
      <c r="I151" s="210"/>
      <c r="J151" s="140" t="s">
        <v>191</v>
      </c>
      <c r="K151" s="141">
        <v>74.16</v>
      </c>
      <c r="L151" s="211">
        <v>8.5</v>
      </c>
      <c r="M151" s="211"/>
      <c r="N151" s="211">
        <f t="shared" si="10"/>
        <v>630.36</v>
      </c>
      <c r="O151" s="211"/>
      <c r="P151" s="211"/>
      <c r="Q151" s="211"/>
      <c r="R151" s="142"/>
      <c r="T151" s="143" t="s">
        <v>5</v>
      </c>
      <c r="U151" s="40" t="s">
        <v>42</v>
      </c>
      <c r="V151" s="144">
        <v>0.024</v>
      </c>
      <c r="W151" s="144">
        <f t="shared" si="11"/>
        <v>1.7798399999999999</v>
      </c>
      <c r="X151" s="144">
        <v>1.3675E-05</v>
      </c>
      <c r="Y151" s="144">
        <f t="shared" si="12"/>
        <v>0.001014138</v>
      </c>
      <c r="Z151" s="144">
        <v>0</v>
      </c>
      <c r="AA151" s="145">
        <f t="shared" si="13"/>
        <v>0</v>
      </c>
      <c r="AR151" s="17" t="s">
        <v>250</v>
      </c>
      <c r="AT151" s="17" t="s">
        <v>188</v>
      </c>
      <c r="AU151" s="17" t="s">
        <v>150</v>
      </c>
      <c r="AY151" s="17" t="s">
        <v>187</v>
      </c>
      <c r="BE151" s="146">
        <f t="shared" si="14"/>
        <v>630.36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85</v>
      </c>
      <c r="BK151" s="146">
        <f t="shared" si="19"/>
        <v>630.36</v>
      </c>
      <c r="BL151" s="17" t="s">
        <v>250</v>
      </c>
      <c r="BM151" s="17" t="s">
        <v>1092</v>
      </c>
    </row>
    <row r="152" spans="2:65" s="1" customFormat="1" ht="31.5" customHeight="1">
      <c r="B152" s="137"/>
      <c r="C152" s="138" t="s">
        <v>277</v>
      </c>
      <c r="D152" s="138" t="s">
        <v>188</v>
      </c>
      <c r="E152" s="139" t="s">
        <v>1093</v>
      </c>
      <c r="F152" s="210" t="s">
        <v>1094</v>
      </c>
      <c r="G152" s="210"/>
      <c r="H152" s="210"/>
      <c r="I152" s="210"/>
      <c r="J152" s="140" t="s">
        <v>191</v>
      </c>
      <c r="K152" s="141">
        <v>46.518</v>
      </c>
      <c r="L152" s="211">
        <v>11.7</v>
      </c>
      <c r="M152" s="211"/>
      <c r="N152" s="211">
        <f t="shared" si="10"/>
        <v>544.26</v>
      </c>
      <c r="O152" s="211"/>
      <c r="P152" s="211"/>
      <c r="Q152" s="211"/>
      <c r="R152" s="142"/>
      <c r="T152" s="143" t="s">
        <v>5</v>
      </c>
      <c r="U152" s="40" t="s">
        <v>42</v>
      </c>
      <c r="V152" s="144">
        <v>0.034</v>
      </c>
      <c r="W152" s="144">
        <f t="shared" si="11"/>
        <v>1.5816120000000002</v>
      </c>
      <c r="X152" s="144">
        <v>1.2775E-05</v>
      </c>
      <c r="Y152" s="144">
        <f t="shared" si="12"/>
        <v>0.00059426745</v>
      </c>
      <c r="Z152" s="144">
        <v>0</v>
      </c>
      <c r="AA152" s="145">
        <f t="shared" si="13"/>
        <v>0</v>
      </c>
      <c r="AR152" s="17" t="s">
        <v>250</v>
      </c>
      <c r="AT152" s="17" t="s">
        <v>188</v>
      </c>
      <c r="AU152" s="17" t="s">
        <v>150</v>
      </c>
      <c r="AY152" s="17" t="s">
        <v>187</v>
      </c>
      <c r="BE152" s="146">
        <f t="shared" si="14"/>
        <v>544.26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85</v>
      </c>
      <c r="BK152" s="146">
        <f t="shared" si="19"/>
        <v>544.26</v>
      </c>
      <c r="BL152" s="17" t="s">
        <v>250</v>
      </c>
      <c r="BM152" s="17" t="s">
        <v>1095</v>
      </c>
    </row>
    <row r="153" spans="2:65" s="1" customFormat="1" ht="31.5" customHeight="1">
      <c r="B153" s="137"/>
      <c r="C153" s="138" t="s">
        <v>281</v>
      </c>
      <c r="D153" s="138" t="s">
        <v>188</v>
      </c>
      <c r="E153" s="139" t="s">
        <v>1096</v>
      </c>
      <c r="F153" s="210" t="s">
        <v>1097</v>
      </c>
      <c r="G153" s="210"/>
      <c r="H153" s="210"/>
      <c r="I153" s="210"/>
      <c r="J153" s="140" t="s">
        <v>191</v>
      </c>
      <c r="K153" s="141">
        <v>3.011</v>
      </c>
      <c r="L153" s="211">
        <v>2.18</v>
      </c>
      <c r="M153" s="211"/>
      <c r="N153" s="211">
        <f t="shared" si="10"/>
        <v>6.56</v>
      </c>
      <c r="O153" s="211"/>
      <c r="P153" s="211"/>
      <c r="Q153" s="211"/>
      <c r="R153" s="142"/>
      <c r="T153" s="143" t="s">
        <v>5</v>
      </c>
      <c r="U153" s="40" t="s">
        <v>42</v>
      </c>
      <c r="V153" s="144">
        <v>0.005</v>
      </c>
      <c r="W153" s="144">
        <f t="shared" si="11"/>
        <v>0.015055</v>
      </c>
      <c r="X153" s="144">
        <v>1.1875E-05</v>
      </c>
      <c r="Y153" s="144">
        <f t="shared" si="12"/>
        <v>3.5755625E-05</v>
      </c>
      <c r="Z153" s="144">
        <v>0</v>
      </c>
      <c r="AA153" s="145">
        <f t="shared" si="13"/>
        <v>0</v>
      </c>
      <c r="AR153" s="17" t="s">
        <v>250</v>
      </c>
      <c r="AT153" s="17" t="s">
        <v>188</v>
      </c>
      <c r="AU153" s="17" t="s">
        <v>150</v>
      </c>
      <c r="AY153" s="17" t="s">
        <v>187</v>
      </c>
      <c r="BE153" s="146">
        <f t="shared" si="14"/>
        <v>6.56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85</v>
      </c>
      <c r="BK153" s="146">
        <f t="shared" si="19"/>
        <v>6.56</v>
      </c>
      <c r="BL153" s="17" t="s">
        <v>250</v>
      </c>
      <c r="BM153" s="17" t="s">
        <v>1098</v>
      </c>
    </row>
    <row r="154" spans="2:65" s="1" customFormat="1" ht="44.25" customHeight="1">
      <c r="B154" s="137"/>
      <c r="C154" s="138" t="s">
        <v>285</v>
      </c>
      <c r="D154" s="138" t="s">
        <v>188</v>
      </c>
      <c r="E154" s="139" t="s">
        <v>1099</v>
      </c>
      <c r="F154" s="210" t="s">
        <v>1100</v>
      </c>
      <c r="G154" s="210"/>
      <c r="H154" s="210"/>
      <c r="I154" s="210"/>
      <c r="J154" s="140" t="s">
        <v>191</v>
      </c>
      <c r="K154" s="141">
        <v>146.888</v>
      </c>
      <c r="L154" s="211">
        <v>46.92</v>
      </c>
      <c r="M154" s="211"/>
      <c r="N154" s="211">
        <f t="shared" si="10"/>
        <v>6891.98</v>
      </c>
      <c r="O154" s="211"/>
      <c r="P154" s="211"/>
      <c r="Q154" s="211"/>
      <c r="R154" s="142"/>
      <c r="T154" s="143" t="s">
        <v>5</v>
      </c>
      <c r="U154" s="147" t="s">
        <v>42</v>
      </c>
      <c r="V154" s="148">
        <v>0.099</v>
      </c>
      <c r="W154" s="148">
        <f t="shared" si="11"/>
        <v>14.541912000000002</v>
      </c>
      <c r="X154" s="148">
        <v>0.000266</v>
      </c>
      <c r="Y154" s="148">
        <f t="shared" si="12"/>
        <v>0.039072208000000004</v>
      </c>
      <c r="Z154" s="148">
        <v>0</v>
      </c>
      <c r="AA154" s="149">
        <f t="shared" si="13"/>
        <v>0</v>
      </c>
      <c r="AR154" s="17" t="s">
        <v>250</v>
      </c>
      <c r="AT154" s="17" t="s">
        <v>188</v>
      </c>
      <c r="AU154" s="17" t="s">
        <v>150</v>
      </c>
      <c r="AY154" s="17" t="s">
        <v>187</v>
      </c>
      <c r="BE154" s="146">
        <f t="shared" si="14"/>
        <v>6891.98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7" t="s">
        <v>85</v>
      </c>
      <c r="BK154" s="146">
        <f t="shared" si="19"/>
        <v>6891.98</v>
      </c>
      <c r="BL154" s="17" t="s">
        <v>250</v>
      </c>
      <c r="BM154" s="17" t="s">
        <v>1101</v>
      </c>
    </row>
    <row r="155" spans="2:18" s="1" customFormat="1" ht="6.95" customHeight="1"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</sheetData>
  <mergeCells count="146">
    <mergeCell ref="H1:K1"/>
    <mergeCell ref="S2:AC2"/>
    <mergeCell ref="F153:I153"/>
    <mergeCell ref="L153:M153"/>
    <mergeCell ref="N153:Q153"/>
    <mergeCell ref="F154:I154"/>
    <mergeCell ref="L154:M154"/>
    <mergeCell ref="N154:Q154"/>
    <mergeCell ref="N119:Q119"/>
    <mergeCell ref="N120:Q120"/>
    <mergeCell ref="N121:Q121"/>
    <mergeCell ref="N125:Q125"/>
    <mergeCell ref="N127:Q127"/>
    <mergeCell ref="N129:Q129"/>
    <mergeCell ref="N131:Q131"/>
    <mergeCell ref="N133:Q133"/>
    <mergeCell ref="N134:Q134"/>
    <mergeCell ref="N138:Q138"/>
    <mergeCell ref="N145:Q14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0:I130"/>
    <mergeCell ref="L130:M130"/>
    <mergeCell ref="N130:Q130"/>
    <mergeCell ref="F132:I132"/>
    <mergeCell ref="L132:M132"/>
    <mergeCell ref="N132:Q132"/>
    <mergeCell ref="F135:I135"/>
    <mergeCell ref="L135:M135"/>
    <mergeCell ref="N135:Q135"/>
    <mergeCell ref="F124:I124"/>
    <mergeCell ref="L124:M124"/>
    <mergeCell ref="N124:Q124"/>
    <mergeCell ref="F126:I126"/>
    <mergeCell ref="L126:M126"/>
    <mergeCell ref="N126:Q126"/>
    <mergeCell ref="F128:I128"/>
    <mergeCell ref="L128:M128"/>
    <mergeCell ref="N128:Q128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113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1102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69887.19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N96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69887.19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ROUND((SUM(BE96:BE97)+SUM(BE115:BE133)),2)</f>
        <v>69887.19</v>
      </c>
      <c r="I32" s="193"/>
      <c r="J32" s="193"/>
      <c r="K32" s="32"/>
      <c r="L32" s="32"/>
      <c r="M32" s="196">
        <f>ROUND(ROUND((SUM(BE96:BE97)+SUM(BE115:BE133)),2)*F32,2)</f>
        <v>14676.31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ROUND((SUM(BF96:BF97)+SUM(BF115:BF133)),2)</f>
        <v>0</v>
      </c>
      <c r="I33" s="193"/>
      <c r="J33" s="193"/>
      <c r="K33" s="32"/>
      <c r="L33" s="32"/>
      <c r="M33" s="196">
        <f>ROUND(ROUND((SUM(BF96:BF97)+SUM(BF115:BF133)),2)*F33,2)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ROUND((SUM(BG96:BG97)+SUM(BG115:BG133)),2)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ROUND((SUM(BH96:BH97)+SUM(BH115:BH133)),2)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ROUND((SUM(BI96:BI97)+SUM(BI115:BI133)),2)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84563.5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2017-001-10 - Vnější omítky a zateplení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N115</f>
        <v>69887.19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N116</f>
        <v>69887.19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1103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N117</f>
        <v>944.28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1104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N119</f>
        <v>8318.369999999999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1105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N122</f>
        <v>32072.62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1030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N125</f>
        <v>28351.39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555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N132</f>
        <v>200.53</v>
      </c>
      <c r="O94" s="205"/>
      <c r="P94" s="205"/>
      <c r="Q94" s="205"/>
      <c r="R94" s="116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8" t="s">
        <v>172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01">
        <v>0</v>
      </c>
      <c r="O96" s="206"/>
      <c r="P96" s="206"/>
      <c r="Q96" s="206"/>
      <c r="R96" s="33"/>
      <c r="T96" s="117"/>
      <c r="U96" s="118" t="s">
        <v>41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9" t="s">
        <v>144</v>
      </c>
      <c r="D98" s="100"/>
      <c r="E98" s="100"/>
      <c r="F98" s="100"/>
      <c r="G98" s="100"/>
      <c r="H98" s="100"/>
      <c r="I98" s="100"/>
      <c r="J98" s="100"/>
      <c r="K98" s="100"/>
      <c r="L98" s="188">
        <f>ROUND(SUM(N88+N96),2)</f>
        <v>69887.19</v>
      </c>
      <c r="M98" s="188"/>
      <c r="N98" s="188"/>
      <c r="O98" s="188"/>
      <c r="P98" s="188"/>
      <c r="Q98" s="188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56" t="s">
        <v>173</v>
      </c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17</v>
      </c>
      <c r="D106" s="32"/>
      <c r="E106" s="32"/>
      <c r="F106" s="191" t="str">
        <f>F6</f>
        <v>Přístavba garáže hasičské zbrojnice</v>
      </c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32"/>
      <c r="R106" s="33"/>
    </row>
    <row r="107" spans="2:18" s="1" customFormat="1" ht="36.95" customHeight="1">
      <c r="B107" s="31"/>
      <c r="C107" s="65" t="s">
        <v>152</v>
      </c>
      <c r="D107" s="32"/>
      <c r="E107" s="32"/>
      <c r="F107" s="172" t="str">
        <f>F7</f>
        <v>2017-001-10 - Vnější omítky a zateplení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21</v>
      </c>
      <c r="D109" s="32"/>
      <c r="E109" s="32"/>
      <c r="F109" s="26" t="str">
        <f>F9</f>
        <v>Klecany čp.301</v>
      </c>
      <c r="G109" s="32"/>
      <c r="H109" s="32"/>
      <c r="I109" s="32"/>
      <c r="J109" s="32"/>
      <c r="K109" s="28" t="s">
        <v>23</v>
      </c>
      <c r="L109" s="32"/>
      <c r="M109" s="194" t="str">
        <f>IF(O9="","",O9)</f>
        <v>10. 1. 2017</v>
      </c>
      <c r="N109" s="194"/>
      <c r="O109" s="194"/>
      <c r="P109" s="194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3.5">
      <c r="B111" s="31"/>
      <c r="C111" s="28" t="s">
        <v>25</v>
      </c>
      <c r="D111" s="32"/>
      <c r="E111" s="32"/>
      <c r="F111" s="26" t="str">
        <f>E12</f>
        <v>Město Klecany Do Klecánek 52/24 PSČ 250 67</v>
      </c>
      <c r="G111" s="32"/>
      <c r="H111" s="32"/>
      <c r="I111" s="32"/>
      <c r="J111" s="32"/>
      <c r="K111" s="28" t="s">
        <v>31</v>
      </c>
      <c r="L111" s="32"/>
      <c r="M111" s="158" t="str">
        <f>E18</f>
        <v>ASLB spol.s.r.o.Dětská 178, Praha 10</v>
      </c>
      <c r="N111" s="158"/>
      <c r="O111" s="158"/>
      <c r="P111" s="158"/>
      <c r="Q111" s="158"/>
      <c r="R111" s="33"/>
    </row>
    <row r="112" spans="2:18" s="1" customFormat="1" ht="14.45" customHeight="1">
      <c r="B112" s="31"/>
      <c r="C112" s="28" t="s">
        <v>29</v>
      </c>
      <c r="D112" s="32"/>
      <c r="E112" s="32"/>
      <c r="F112" s="26" t="str">
        <f>IF(E15="","",E15)</f>
        <v xml:space="preserve"> </v>
      </c>
      <c r="G112" s="32"/>
      <c r="H112" s="32"/>
      <c r="I112" s="32"/>
      <c r="J112" s="32"/>
      <c r="K112" s="28" t="s">
        <v>34</v>
      </c>
      <c r="L112" s="32"/>
      <c r="M112" s="158" t="str">
        <f>E21</f>
        <v>Ing. Dana Mlejnková</v>
      </c>
      <c r="N112" s="158"/>
      <c r="O112" s="158"/>
      <c r="P112" s="158"/>
      <c r="Q112" s="158"/>
      <c r="R112" s="33"/>
    </row>
    <row r="113" spans="2:18" s="1" customFormat="1" ht="10.3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27" s="8" customFormat="1" ht="29.25" customHeight="1">
      <c r="B114" s="119"/>
      <c r="C114" s="120" t="s">
        <v>174</v>
      </c>
      <c r="D114" s="121" t="s">
        <v>175</v>
      </c>
      <c r="E114" s="121" t="s">
        <v>59</v>
      </c>
      <c r="F114" s="207" t="s">
        <v>176</v>
      </c>
      <c r="G114" s="207"/>
      <c r="H114" s="207"/>
      <c r="I114" s="207"/>
      <c r="J114" s="121" t="s">
        <v>177</v>
      </c>
      <c r="K114" s="121" t="s">
        <v>178</v>
      </c>
      <c r="L114" s="208" t="s">
        <v>179</v>
      </c>
      <c r="M114" s="208"/>
      <c r="N114" s="207" t="s">
        <v>159</v>
      </c>
      <c r="O114" s="207"/>
      <c r="P114" s="207"/>
      <c r="Q114" s="209"/>
      <c r="R114" s="122"/>
      <c r="T114" s="72" t="s">
        <v>180</v>
      </c>
      <c r="U114" s="73" t="s">
        <v>41</v>
      </c>
      <c r="V114" s="73" t="s">
        <v>181</v>
      </c>
      <c r="W114" s="73" t="s">
        <v>182</v>
      </c>
      <c r="X114" s="73" t="s">
        <v>183</v>
      </c>
      <c r="Y114" s="73" t="s">
        <v>184</v>
      </c>
      <c r="Z114" s="73" t="s">
        <v>185</v>
      </c>
      <c r="AA114" s="74" t="s">
        <v>186</v>
      </c>
    </row>
    <row r="115" spans="2:63" s="1" customFormat="1" ht="29.25" customHeight="1">
      <c r="B115" s="31"/>
      <c r="C115" s="76" t="s">
        <v>155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12">
        <f>BK115</f>
        <v>69887.19</v>
      </c>
      <c r="O115" s="213"/>
      <c r="P115" s="213"/>
      <c r="Q115" s="213"/>
      <c r="R115" s="33"/>
      <c r="T115" s="75"/>
      <c r="U115" s="47"/>
      <c r="V115" s="47"/>
      <c r="W115" s="123">
        <f>W116</f>
        <v>108.402218</v>
      </c>
      <c r="X115" s="47"/>
      <c r="Y115" s="123">
        <f>Y116</f>
        <v>0.9131708810000001</v>
      </c>
      <c r="Z115" s="47"/>
      <c r="AA115" s="124">
        <f>AA116</f>
        <v>0</v>
      </c>
      <c r="AT115" s="17" t="s">
        <v>76</v>
      </c>
      <c r="AU115" s="17" t="s">
        <v>161</v>
      </c>
      <c r="BK115" s="125">
        <f>BK116</f>
        <v>69887.19</v>
      </c>
    </row>
    <row r="116" spans="2:63" s="9" customFormat="1" ht="37.35" customHeight="1">
      <c r="B116" s="126"/>
      <c r="C116" s="127"/>
      <c r="D116" s="128" t="s">
        <v>162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14">
        <f>BK116</f>
        <v>69887.19</v>
      </c>
      <c r="O116" s="202"/>
      <c r="P116" s="202"/>
      <c r="Q116" s="202"/>
      <c r="R116" s="129"/>
      <c r="T116" s="130"/>
      <c r="U116" s="127"/>
      <c r="V116" s="127"/>
      <c r="W116" s="131">
        <f>W117+W119+W122+W125+W132</f>
        <v>108.402218</v>
      </c>
      <c r="X116" s="127"/>
      <c r="Y116" s="131">
        <f>Y117+Y119+Y122+Y125+Y132</f>
        <v>0.9131708810000001</v>
      </c>
      <c r="Z116" s="127"/>
      <c r="AA116" s="132">
        <f>AA117+AA119+AA122+AA125+AA132</f>
        <v>0</v>
      </c>
      <c r="AR116" s="133" t="s">
        <v>85</v>
      </c>
      <c r="AT116" s="134" t="s">
        <v>76</v>
      </c>
      <c r="AU116" s="134" t="s">
        <v>77</v>
      </c>
      <c r="AY116" s="133" t="s">
        <v>187</v>
      </c>
      <c r="BK116" s="135">
        <f>BK117+BK119+BK122+BK125+BK132</f>
        <v>69887.19</v>
      </c>
    </row>
    <row r="117" spans="2:63" s="9" customFormat="1" ht="19.9" customHeight="1">
      <c r="B117" s="126"/>
      <c r="C117" s="127"/>
      <c r="D117" s="136" t="s">
        <v>1103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15">
        <f>BK117</f>
        <v>944.28</v>
      </c>
      <c r="O117" s="216"/>
      <c r="P117" s="216"/>
      <c r="Q117" s="216"/>
      <c r="R117" s="129"/>
      <c r="T117" s="130"/>
      <c r="U117" s="127"/>
      <c r="V117" s="127"/>
      <c r="W117" s="131">
        <f>W118</f>
        <v>1.86066</v>
      </c>
      <c r="X117" s="127"/>
      <c r="Y117" s="131">
        <f>Y118</f>
        <v>0.003752331</v>
      </c>
      <c r="Z117" s="127"/>
      <c r="AA117" s="132">
        <f>AA118</f>
        <v>0</v>
      </c>
      <c r="AR117" s="133" t="s">
        <v>85</v>
      </c>
      <c r="AT117" s="134" t="s">
        <v>76</v>
      </c>
      <c r="AU117" s="134" t="s">
        <v>85</v>
      </c>
      <c r="AY117" s="133" t="s">
        <v>187</v>
      </c>
      <c r="BK117" s="135">
        <f>BK118</f>
        <v>944.28</v>
      </c>
    </row>
    <row r="118" spans="2:65" s="1" customFormat="1" ht="31.5" customHeight="1">
      <c r="B118" s="137"/>
      <c r="C118" s="138" t="s">
        <v>85</v>
      </c>
      <c r="D118" s="138" t="s">
        <v>188</v>
      </c>
      <c r="E118" s="139" t="s">
        <v>1106</v>
      </c>
      <c r="F118" s="210" t="s">
        <v>1107</v>
      </c>
      <c r="G118" s="210"/>
      <c r="H118" s="210"/>
      <c r="I118" s="210"/>
      <c r="J118" s="140" t="s">
        <v>191</v>
      </c>
      <c r="K118" s="141">
        <v>31.011</v>
      </c>
      <c r="L118" s="211">
        <v>30.45</v>
      </c>
      <c r="M118" s="211"/>
      <c r="N118" s="211">
        <f>ROUND(L118*K118,2)</f>
        <v>944.28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0.06</v>
      </c>
      <c r="W118" s="144">
        <f>V118*K118</f>
        <v>1.86066</v>
      </c>
      <c r="X118" s="144">
        <v>0.000121</v>
      </c>
      <c r="Y118" s="144">
        <f>X118*K118</f>
        <v>0.003752331</v>
      </c>
      <c r="Z118" s="144">
        <v>0</v>
      </c>
      <c r="AA118" s="145">
        <f>Z118*K118</f>
        <v>0</v>
      </c>
      <c r="AR118" s="17" t="s">
        <v>192</v>
      </c>
      <c r="AT118" s="17" t="s">
        <v>188</v>
      </c>
      <c r="AU118" s="17" t="s">
        <v>150</v>
      </c>
      <c r="AY118" s="17" t="s">
        <v>187</v>
      </c>
      <c r="BE118" s="146">
        <f>IF(U118="základní",N118,0)</f>
        <v>944.28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85</v>
      </c>
      <c r="BK118" s="146">
        <f>ROUND(L118*K118,2)</f>
        <v>944.28</v>
      </c>
      <c r="BL118" s="17" t="s">
        <v>192</v>
      </c>
      <c r="BM118" s="17" t="s">
        <v>1108</v>
      </c>
    </row>
    <row r="119" spans="2:63" s="9" customFormat="1" ht="29.85" customHeight="1">
      <c r="B119" s="126"/>
      <c r="C119" s="127"/>
      <c r="D119" s="136" t="s">
        <v>1104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7">
        <f>BK119</f>
        <v>8318.369999999999</v>
      </c>
      <c r="O119" s="218"/>
      <c r="P119" s="218"/>
      <c r="Q119" s="218"/>
      <c r="R119" s="129"/>
      <c r="T119" s="130"/>
      <c r="U119" s="127"/>
      <c r="V119" s="127"/>
      <c r="W119" s="131">
        <f>SUM(W120:W121)</f>
        <v>7.29456</v>
      </c>
      <c r="X119" s="127"/>
      <c r="Y119" s="131">
        <f>SUM(Y120:Y121)</f>
        <v>0.1305773</v>
      </c>
      <c r="Z119" s="127"/>
      <c r="AA119" s="132">
        <f>SUM(AA120:AA121)</f>
        <v>0</v>
      </c>
      <c r="AR119" s="133" t="s">
        <v>85</v>
      </c>
      <c r="AT119" s="134" t="s">
        <v>76</v>
      </c>
      <c r="AU119" s="134" t="s">
        <v>85</v>
      </c>
      <c r="AY119" s="133" t="s">
        <v>187</v>
      </c>
      <c r="BK119" s="135">
        <f>SUM(BK120:BK121)</f>
        <v>8318.369999999999</v>
      </c>
    </row>
    <row r="120" spans="2:65" s="1" customFormat="1" ht="31.5" customHeight="1">
      <c r="B120" s="137"/>
      <c r="C120" s="138" t="s">
        <v>150</v>
      </c>
      <c r="D120" s="138" t="s">
        <v>188</v>
      </c>
      <c r="E120" s="139" t="s">
        <v>1109</v>
      </c>
      <c r="F120" s="210" t="s">
        <v>1110</v>
      </c>
      <c r="G120" s="210"/>
      <c r="H120" s="210"/>
      <c r="I120" s="210"/>
      <c r="J120" s="140" t="s">
        <v>191</v>
      </c>
      <c r="K120" s="141">
        <v>11.69</v>
      </c>
      <c r="L120" s="211">
        <v>161.31</v>
      </c>
      <c r="M120" s="211"/>
      <c r="N120" s="211">
        <f>ROUND(L120*K120,2)</f>
        <v>1885.71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0.33</v>
      </c>
      <c r="W120" s="144">
        <f>V120*K120</f>
        <v>3.8577</v>
      </c>
      <c r="X120" s="144">
        <v>0.00489</v>
      </c>
      <c r="Y120" s="144">
        <f>X120*K120</f>
        <v>0.0571641</v>
      </c>
      <c r="Z120" s="144">
        <v>0</v>
      </c>
      <c r="AA120" s="145">
        <f>Z120*K120</f>
        <v>0</v>
      </c>
      <c r="AR120" s="17" t="s">
        <v>192</v>
      </c>
      <c r="AT120" s="17" t="s">
        <v>188</v>
      </c>
      <c r="AU120" s="17" t="s">
        <v>150</v>
      </c>
      <c r="AY120" s="17" t="s">
        <v>187</v>
      </c>
      <c r="BE120" s="146">
        <f>IF(U120="základní",N120,0)</f>
        <v>1885.71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85</v>
      </c>
      <c r="BK120" s="146">
        <f>ROUND(L120*K120,2)</f>
        <v>1885.71</v>
      </c>
      <c r="BL120" s="17" t="s">
        <v>192</v>
      </c>
      <c r="BM120" s="17" t="s">
        <v>1111</v>
      </c>
    </row>
    <row r="121" spans="2:65" s="1" customFormat="1" ht="44.25" customHeight="1">
      <c r="B121" s="137"/>
      <c r="C121" s="138" t="s">
        <v>198</v>
      </c>
      <c r="D121" s="138" t="s">
        <v>188</v>
      </c>
      <c r="E121" s="139" t="s">
        <v>1112</v>
      </c>
      <c r="F121" s="210" t="s">
        <v>1113</v>
      </c>
      <c r="G121" s="210"/>
      <c r="H121" s="210"/>
      <c r="I121" s="210"/>
      <c r="J121" s="140" t="s">
        <v>191</v>
      </c>
      <c r="K121" s="141">
        <v>11.69</v>
      </c>
      <c r="L121" s="211">
        <v>550.27</v>
      </c>
      <c r="M121" s="211"/>
      <c r="N121" s="211">
        <f>ROUND(L121*K121,2)</f>
        <v>6432.66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0.294</v>
      </c>
      <c r="W121" s="144">
        <f>V121*K121</f>
        <v>3.43686</v>
      </c>
      <c r="X121" s="144">
        <v>0.00628</v>
      </c>
      <c r="Y121" s="144">
        <f>X121*K121</f>
        <v>0.0734132</v>
      </c>
      <c r="Z121" s="144">
        <v>0</v>
      </c>
      <c r="AA121" s="145">
        <f>Z121*K121</f>
        <v>0</v>
      </c>
      <c r="AR121" s="17" t="s">
        <v>192</v>
      </c>
      <c r="AT121" s="17" t="s">
        <v>188</v>
      </c>
      <c r="AU121" s="17" t="s">
        <v>150</v>
      </c>
      <c r="AY121" s="17" t="s">
        <v>187</v>
      </c>
      <c r="BE121" s="146">
        <f>IF(U121="základní",N121,0)</f>
        <v>6432.66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85</v>
      </c>
      <c r="BK121" s="146">
        <f>ROUND(L121*K121,2)</f>
        <v>6432.66</v>
      </c>
      <c r="BL121" s="17" t="s">
        <v>192</v>
      </c>
      <c r="BM121" s="17" t="s">
        <v>1114</v>
      </c>
    </row>
    <row r="122" spans="2:63" s="9" customFormat="1" ht="29.85" customHeight="1">
      <c r="B122" s="126"/>
      <c r="C122" s="127"/>
      <c r="D122" s="136" t="s">
        <v>1105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17">
        <f>BK122</f>
        <v>32072.62</v>
      </c>
      <c r="O122" s="218"/>
      <c r="P122" s="218"/>
      <c r="Q122" s="218"/>
      <c r="R122" s="129"/>
      <c r="T122" s="130"/>
      <c r="U122" s="127"/>
      <c r="V122" s="127"/>
      <c r="W122" s="131">
        <f>SUM(W123:W124)</f>
        <v>67.890625</v>
      </c>
      <c r="X122" s="127"/>
      <c r="Y122" s="131">
        <f>SUM(Y123:Y124)</f>
        <v>0.77884125</v>
      </c>
      <c r="Z122" s="127"/>
      <c r="AA122" s="132">
        <f>SUM(AA123:AA124)</f>
        <v>0</v>
      </c>
      <c r="AR122" s="133" t="s">
        <v>85</v>
      </c>
      <c r="AT122" s="134" t="s">
        <v>76</v>
      </c>
      <c r="AU122" s="134" t="s">
        <v>85</v>
      </c>
      <c r="AY122" s="133" t="s">
        <v>187</v>
      </c>
      <c r="BK122" s="135">
        <f>SUM(BK123:BK124)</f>
        <v>32072.62</v>
      </c>
    </row>
    <row r="123" spans="2:65" s="1" customFormat="1" ht="31.5" customHeight="1">
      <c r="B123" s="137"/>
      <c r="C123" s="138" t="s">
        <v>192</v>
      </c>
      <c r="D123" s="138" t="s">
        <v>188</v>
      </c>
      <c r="E123" s="139" t="s">
        <v>1109</v>
      </c>
      <c r="F123" s="210" t="s">
        <v>1110</v>
      </c>
      <c r="G123" s="210"/>
      <c r="H123" s="210"/>
      <c r="I123" s="210"/>
      <c r="J123" s="140" t="s">
        <v>191</v>
      </c>
      <c r="K123" s="141">
        <v>108.625</v>
      </c>
      <c r="L123" s="211">
        <v>161.31</v>
      </c>
      <c r="M123" s="211"/>
      <c r="N123" s="211">
        <f>ROUND(L123*K123,2)</f>
        <v>17522.3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0.33</v>
      </c>
      <c r="W123" s="144">
        <f>V123*K123</f>
        <v>35.846250000000005</v>
      </c>
      <c r="X123" s="144">
        <v>0.00489</v>
      </c>
      <c r="Y123" s="144">
        <f>X123*K123</f>
        <v>0.53117625</v>
      </c>
      <c r="Z123" s="144">
        <v>0</v>
      </c>
      <c r="AA123" s="145">
        <f>Z123*K123</f>
        <v>0</v>
      </c>
      <c r="AR123" s="17" t="s">
        <v>192</v>
      </c>
      <c r="AT123" s="17" t="s">
        <v>188</v>
      </c>
      <c r="AU123" s="17" t="s">
        <v>150</v>
      </c>
      <c r="AY123" s="17" t="s">
        <v>187</v>
      </c>
      <c r="BE123" s="146">
        <f>IF(U123="základní",N123,0)</f>
        <v>17522.3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85</v>
      </c>
      <c r="BK123" s="146">
        <f>ROUND(L123*K123,2)</f>
        <v>17522.3</v>
      </c>
      <c r="BL123" s="17" t="s">
        <v>192</v>
      </c>
      <c r="BM123" s="17" t="s">
        <v>1115</v>
      </c>
    </row>
    <row r="124" spans="2:65" s="1" customFormat="1" ht="31.5" customHeight="1">
      <c r="B124" s="137"/>
      <c r="C124" s="138" t="s">
        <v>206</v>
      </c>
      <c r="D124" s="138" t="s">
        <v>188</v>
      </c>
      <c r="E124" s="139" t="s">
        <v>1116</v>
      </c>
      <c r="F124" s="210" t="s">
        <v>1117</v>
      </c>
      <c r="G124" s="210"/>
      <c r="H124" s="210"/>
      <c r="I124" s="210"/>
      <c r="J124" s="140" t="s">
        <v>191</v>
      </c>
      <c r="K124" s="141">
        <v>108.625</v>
      </c>
      <c r="L124" s="211">
        <v>133.95</v>
      </c>
      <c r="M124" s="211"/>
      <c r="N124" s="211">
        <f>ROUND(L124*K124,2)</f>
        <v>14550.32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0.295</v>
      </c>
      <c r="W124" s="144">
        <f>V124*K124</f>
        <v>32.044374999999995</v>
      </c>
      <c r="X124" s="144">
        <v>0.00228</v>
      </c>
      <c r="Y124" s="144">
        <f>X124*K124</f>
        <v>0.247665</v>
      </c>
      <c r="Z124" s="144">
        <v>0</v>
      </c>
      <c r="AA124" s="145">
        <f>Z124*K124</f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>IF(U124="základní",N124,0)</f>
        <v>14550.32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85</v>
      </c>
      <c r="BK124" s="146">
        <f>ROUND(L124*K124,2)</f>
        <v>14550.32</v>
      </c>
      <c r="BL124" s="17" t="s">
        <v>192</v>
      </c>
      <c r="BM124" s="17" t="s">
        <v>1118</v>
      </c>
    </row>
    <row r="125" spans="2:63" s="9" customFormat="1" ht="29.85" customHeight="1">
      <c r="B125" s="126"/>
      <c r="C125" s="127"/>
      <c r="D125" s="136" t="s">
        <v>1030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17">
        <f>BK125</f>
        <v>28351.39</v>
      </c>
      <c r="O125" s="218"/>
      <c r="P125" s="218"/>
      <c r="Q125" s="218"/>
      <c r="R125" s="129"/>
      <c r="T125" s="130"/>
      <c r="U125" s="127"/>
      <c r="V125" s="127"/>
      <c r="W125" s="131">
        <f>SUM(W126:W131)</f>
        <v>30.59767</v>
      </c>
      <c r="X125" s="127"/>
      <c r="Y125" s="131">
        <f>SUM(Y126:Y131)</f>
        <v>0</v>
      </c>
      <c r="Z125" s="127"/>
      <c r="AA125" s="132">
        <f>SUM(AA126:AA131)</f>
        <v>0</v>
      </c>
      <c r="AR125" s="133" t="s">
        <v>85</v>
      </c>
      <c r="AT125" s="134" t="s">
        <v>76</v>
      </c>
      <c r="AU125" s="134" t="s">
        <v>85</v>
      </c>
      <c r="AY125" s="133" t="s">
        <v>187</v>
      </c>
      <c r="BK125" s="135">
        <f>SUM(BK126:BK131)</f>
        <v>28351.39</v>
      </c>
    </row>
    <row r="126" spans="2:65" s="1" customFormat="1" ht="44.25" customHeight="1">
      <c r="B126" s="137"/>
      <c r="C126" s="138" t="s">
        <v>210</v>
      </c>
      <c r="D126" s="138" t="s">
        <v>188</v>
      </c>
      <c r="E126" s="139" t="s">
        <v>1119</v>
      </c>
      <c r="F126" s="210" t="s">
        <v>1120</v>
      </c>
      <c r="G126" s="210"/>
      <c r="H126" s="210"/>
      <c r="I126" s="210"/>
      <c r="J126" s="140" t="s">
        <v>191</v>
      </c>
      <c r="K126" s="141">
        <v>122.21</v>
      </c>
      <c r="L126" s="211">
        <v>47.59</v>
      </c>
      <c r="M126" s="211"/>
      <c r="N126" s="211">
        <f aca="true" t="shared" si="0" ref="N126:N131">ROUND(L126*K126,2)</f>
        <v>5815.97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0.14</v>
      </c>
      <c r="W126" s="144">
        <f aca="true" t="shared" si="1" ref="W126:W131">V126*K126</f>
        <v>17.1094</v>
      </c>
      <c r="X126" s="144">
        <v>0</v>
      </c>
      <c r="Y126" s="144">
        <f aca="true" t="shared" si="2" ref="Y126:Y131">X126*K126</f>
        <v>0</v>
      </c>
      <c r="Z126" s="144">
        <v>0</v>
      </c>
      <c r="AA126" s="145">
        <f aca="true" t="shared" si="3" ref="AA126:AA131">Z126*K126</f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 aca="true" t="shared" si="4" ref="BE126:BE131">IF(U126="základní",N126,0)</f>
        <v>5815.97</v>
      </c>
      <c r="BF126" s="146">
        <f aca="true" t="shared" si="5" ref="BF126:BF131">IF(U126="snížená",N126,0)</f>
        <v>0</v>
      </c>
      <c r="BG126" s="146">
        <f aca="true" t="shared" si="6" ref="BG126:BG131">IF(U126="zákl. přenesená",N126,0)</f>
        <v>0</v>
      </c>
      <c r="BH126" s="146">
        <f aca="true" t="shared" si="7" ref="BH126:BH131">IF(U126="sníž. přenesená",N126,0)</f>
        <v>0</v>
      </c>
      <c r="BI126" s="146">
        <f aca="true" t="shared" si="8" ref="BI126:BI131">IF(U126="nulová",N126,0)</f>
        <v>0</v>
      </c>
      <c r="BJ126" s="17" t="s">
        <v>85</v>
      </c>
      <c r="BK126" s="146">
        <f aca="true" t="shared" si="9" ref="BK126:BK131">ROUND(L126*K126,2)</f>
        <v>5815.97</v>
      </c>
      <c r="BL126" s="17" t="s">
        <v>192</v>
      </c>
      <c r="BM126" s="17" t="s">
        <v>1121</v>
      </c>
    </row>
    <row r="127" spans="2:65" s="1" customFormat="1" ht="44.25" customHeight="1">
      <c r="B127" s="137"/>
      <c r="C127" s="138" t="s">
        <v>214</v>
      </c>
      <c r="D127" s="138" t="s">
        <v>188</v>
      </c>
      <c r="E127" s="139" t="s">
        <v>1122</v>
      </c>
      <c r="F127" s="210" t="s">
        <v>1123</v>
      </c>
      <c r="G127" s="210"/>
      <c r="H127" s="210"/>
      <c r="I127" s="210"/>
      <c r="J127" s="140" t="s">
        <v>191</v>
      </c>
      <c r="K127" s="141">
        <v>14665.2</v>
      </c>
      <c r="L127" s="211">
        <v>0.8</v>
      </c>
      <c r="M127" s="211"/>
      <c r="N127" s="211">
        <f t="shared" si="0"/>
        <v>11732.16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192</v>
      </c>
      <c r="AT127" s="17" t="s">
        <v>188</v>
      </c>
      <c r="AU127" s="17" t="s">
        <v>150</v>
      </c>
      <c r="AY127" s="17" t="s">
        <v>187</v>
      </c>
      <c r="BE127" s="146">
        <f t="shared" si="4"/>
        <v>11732.16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85</v>
      </c>
      <c r="BK127" s="146">
        <f t="shared" si="9"/>
        <v>11732.16</v>
      </c>
      <c r="BL127" s="17" t="s">
        <v>192</v>
      </c>
      <c r="BM127" s="17" t="s">
        <v>1124</v>
      </c>
    </row>
    <row r="128" spans="2:65" s="1" customFormat="1" ht="44.25" customHeight="1">
      <c r="B128" s="137"/>
      <c r="C128" s="138" t="s">
        <v>219</v>
      </c>
      <c r="D128" s="138" t="s">
        <v>188</v>
      </c>
      <c r="E128" s="139" t="s">
        <v>1125</v>
      </c>
      <c r="F128" s="210" t="s">
        <v>1126</v>
      </c>
      <c r="G128" s="210"/>
      <c r="H128" s="210"/>
      <c r="I128" s="210"/>
      <c r="J128" s="140" t="s">
        <v>191</v>
      </c>
      <c r="K128" s="141">
        <v>122.21</v>
      </c>
      <c r="L128" s="211">
        <v>28.55</v>
      </c>
      <c r="M128" s="211"/>
      <c r="N128" s="211">
        <f t="shared" si="0"/>
        <v>3489.1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0.087</v>
      </c>
      <c r="W128" s="144">
        <f t="shared" si="1"/>
        <v>10.632269999999998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192</v>
      </c>
      <c r="AT128" s="17" t="s">
        <v>188</v>
      </c>
      <c r="AU128" s="17" t="s">
        <v>150</v>
      </c>
      <c r="AY128" s="17" t="s">
        <v>187</v>
      </c>
      <c r="BE128" s="146">
        <f t="shared" si="4"/>
        <v>3489.1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85</v>
      </c>
      <c r="BK128" s="146">
        <f t="shared" si="9"/>
        <v>3489.1</v>
      </c>
      <c r="BL128" s="17" t="s">
        <v>192</v>
      </c>
      <c r="BM128" s="17" t="s">
        <v>1127</v>
      </c>
    </row>
    <row r="129" spans="2:65" s="1" customFormat="1" ht="22.5" customHeight="1">
      <c r="B129" s="137"/>
      <c r="C129" s="138" t="s">
        <v>223</v>
      </c>
      <c r="D129" s="138" t="s">
        <v>188</v>
      </c>
      <c r="E129" s="139" t="s">
        <v>1128</v>
      </c>
      <c r="F129" s="210" t="s">
        <v>1129</v>
      </c>
      <c r="G129" s="210"/>
      <c r="H129" s="210"/>
      <c r="I129" s="210"/>
      <c r="J129" s="140" t="s">
        <v>196</v>
      </c>
      <c r="K129" s="141">
        <v>4</v>
      </c>
      <c r="L129" s="211">
        <v>130.07</v>
      </c>
      <c r="M129" s="211"/>
      <c r="N129" s="211">
        <f t="shared" si="0"/>
        <v>520.28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0.444</v>
      </c>
      <c r="W129" s="144">
        <f t="shared" si="1"/>
        <v>1.776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192</v>
      </c>
      <c r="AT129" s="17" t="s">
        <v>188</v>
      </c>
      <c r="AU129" s="17" t="s">
        <v>150</v>
      </c>
      <c r="AY129" s="17" t="s">
        <v>187</v>
      </c>
      <c r="BE129" s="146">
        <f t="shared" si="4"/>
        <v>520.28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85</v>
      </c>
      <c r="BK129" s="146">
        <f t="shared" si="9"/>
        <v>520.28</v>
      </c>
      <c r="BL129" s="17" t="s">
        <v>192</v>
      </c>
      <c r="BM129" s="17" t="s">
        <v>1130</v>
      </c>
    </row>
    <row r="130" spans="2:65" s="1" customFormat="1" ht="31.5" customHeight="1">
      <c r="B130" s="137"/>
      <c r="C130" s="138" t="s">
        <v>227</v>
      </c>
      <c r="D130" s="138" t="s">
        <v>188</v>
      </c>
      <c r="E130" s="139" t="s">
        <v>1131</v>
      </c>
      <c r="F130" s="210" t="s">
        <v>1132</v>
      </c>
      <c r="G130" s="210"/>
      <c r="H130" s="210"/>
      <c r="I130" s="210"/>
      <c r="J130" s="140" t="s">
        <v>196</v>
      </c>
      <c r="K130" s="141">
        <v>360</v>
      </c>
      <c r="L130" s="211">
        <v>18</v>
      </c>
      <c r="M130" s="211"/>
      <c r="N130" s="211">
        <f t="shared" si="0"/>
        <v>6480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192</v>
      </c>
      <c r="AT130" s="17" t="s">
        <v>188</v>
      </c>
      <c r="AU130" s="17" t="s">
        <v>150</v>
      </c>
      <c r="AY130" s="17" t="s">
        <v>187</v>
      </c>
      <c r="BE130" s="146">
        <f t="shared" si="4"/>
        <v>6480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85</v>
      </c>
      <c r="BK130" s="146">
        <f t="shared" si="9"/>
        <v>6480</v>
      </c>
      <c r="BL130" s="17" t="s">
        <v>192</v>
      </c>
      <c r="BM130" s="17" t="s">
        <v>1133</v>
      </c>
    </row>
    <row r="131" spans="2:65" s="1" customFormat="1" ht="22.5" customHeight="1">
      <c r="B131" s="137"/>
      <c r="C131" s="138" t="s">
        <v>231</v>
      </c>
      <c r="D131" s="138" t="s">
        <v>188</v>
      </c>
      <c r="E131" s="139" t="s">
        <v>1134</v>
      </c>
      <c r="F131" s="210" t="s">
        <v>1135</v>
      </c>
      <c r="G131" s="210"/>
      <c r="H131" s="210"/>
      <c r="I131" s="210"/>
      <c r="J131" s="140" t="s">
        <v>196</v>
      </c>
      <c r="K131" s="141">
        <v>4</v>
      </c>
      <c r="L131" s="211">
        <v>78.47</v>
      </c>
      <c r="M131" s="211"/>
      <c r="N131" s="211">
        <f t="shared" si="0"/>
        <v>313.88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0.27</v>
      </c>
      <c r="W131" s="144">
        <f t="shared" si="1"/>
        <v>1.08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7" t="s">
        <v>192</v>
      </c>
      <c r="AT131" s="17" t="s">
        <v>188</v>
      </c>
      <c r="AU131" s="17" t="s">
        <v>150</v>
      </c>
      <c r="AY131" s="17" t="s">
        <v>187</v>
      </c>
      <c r="BE131" s="146">
        <f t="shared" si="4"/>
        <v>313.88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85</v>
      </c>
      <c r="BK131" s="146">
        <f t="shared" si="9"/>
        <v>313.88</v>
      </c>
      <c r="BL131" s="17" t="s">
        <v>192</v>
      </c>
      <c r="BM131" s="17" t="s">
        <v>1136</v>
      </c>
    </row>
    <row r="132" spans="2:63" s="9" customFormat="1" ht="29.85" customHeight="1">
      <c r="B132" s="126"/>
      <c r="C132" s="127"/>
      <c r="D132" s="136" t="s">
        <v>555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17">
        <f>BK132</f>
        <v>200.53</v>
      </c>
      <c r="O132" s="218"/>
      <c r="P132" s="218"/>
      <c r="Q132" s="218"/>
      <c r="R132" s="129"/>
      <c r="T132" s="130"/>
      <c r="U132" s="127"/>
      <c r="V132" s="127"/>
      <c r="W132" s="131">
        <f>W133</f>
        <v>0.758703</v>
      </c>
      <c r="X132" s="127"/>
      <c r="Y132" s="131">
        <f>Y133</f>
        <v>0</v>
      </c>
      <c r="Z132" s="127"/>
      <c r="AA132" s="132">
        <f>AA133</f>
        <v>0</v>
      </c>
      <c r="AR132" s="133" t="s">
        <v>85</v>
      </c>
      <c r="AT132" s="134" t="s">
        <v>76</v>
      </c>
      <c r="AU132" s="134" t="s">
        <v>85</v>
      </c>
      <c r="AY132" s="133" t="s">
        <v>187</v>
      </c>
      <c r="BK132" s="135">
        <f>BK133</f>
        <v>200.53</v>
      </c>
    </row>
    <row r="133" spans="2:65" s="1" customFormat="1" ht="22.5" customHeight="1">
      <c r="B133" s="137"/>
      <c r="C133" s="138" t="s">
        <v>235</v>
      </c>
      <c r="D133" s="138" t="s">
        <v>188</v>
      </c>
      <c r="E133" s="139" t="s">
        <v>646</v>
      </c>
      <c r="F133" s="210" t="s">
        <v>647</v>
      </c>
      <c r="G133" s="210"/>
      <c r="H133" s="210"/>
      <c r="I133" s="210"/>
      <c r="J133" s="140" t="s">
        <v>217</v>
      </c>
      <c r="K133" s="141">
        <v>0.913</v>
      </c>
      <c r="L133" s="211">
        <v>219.64</v>
      </c>
      <c r="M133" s="211"/>
      <c r="N133" s="211">
        <f>ROUND(L133*K133,2)</f>
        <v>200.53</v>
      </c>
      <c r="O133" s="211"/>
      <c r="P133" s="211"/>
      <c r="Q133" s="211"/>
      <c r="R133" s="142"/>
      <c r="T133" s="143" t="s">
        <v>5</v>
      </c>
      <c r="U133" s="147" t="s">
        <v>42</v>
      </c>
      <c r="V133" s="148">
        <v>0.831</v>
      </c>
      <c r="W133" s="148">
        <f>V133*K133</f>
        <v>0.758703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17" t="s">
        <v>192</v>
      </c>
      <c r="AT133" s="17" t="s">
        <v>188</v>
      </c>
      <c r="AU133" s="17" t="s">
        <v>150</v>
      </c>
      <c r="AY133" s="17" t="s">
        <v>187</v>
      </c>
      <c r="BE133" s="146">
        <f>IF(U133="základní",N133,0)</f>
        <v>200.53</v>
      </c>
      <c r="BF133" s="146">
        <f>IF(U133="snížená",N133,0)</f>
        <v>0</v>
      </c>
      <c r="BG133" s="146">
        <f>IF(U133="zákl. přenesená",N133,0)</f>
        <v>0</v>
      </c>
      <c r="BH133" s="146">
        <f>IF(U133="sníž. přenesená",N133,0)</f>
        <v>0</v>
      </c>
      <c r="BI133" s="146">
        <f>IF(U133="nulová",N133,0)</f>
        <v>0</v>
      </c>
      <c r="BJ133" s="17" t="s">
        <v>85</v>
      </c>
      <c r="BK133" s="146">
        <f>ROUND(L133*K133,2)</f>
        <v>200.53</v>
      </c>
      <c r="BL133" s="17" t="s">
        <v>192</v>
      </c>
      <c r="BM133" s="17" t="s">
        <v>1137</v>
      </c>
    </row>
    <row r="134" spans="2:18" s="1" customFormat="1" ht="6.95" customHeight="1"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</sheetData>
  <mergeCells count="99">
    <mergeCell ref="H1:K1"/>
    <mergeCell ref="S2:AC2"/>
    <mergeCell ref="N115:Q115"/>
    <mergeCell ref="N116:Q116"/>
    <mergeCell ref="N117:Q117"/>
    <mergeCell ref="N119:Q119"/>
    <mergeCell ref="N122:Q122"/>
    <mergeCell ref="F131:I131"/>
    <mergeCell ref="L131:M131"/>
    <mergeCell ref="N131:Q131"/>
    <mergeCell ref="F133:I133"/>
    <mergeCell ref="L133:M133"/>
    <mergeCell ref="N133:Q133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4:I124"/>
    <mergeCell ref="L124:M124"/>
    <mergeCell ref="N124:Q124"/>
    <mergeCell ref="F126:I126"/>
    <mergeCell ref="L126:M126"/>
    <mergeCell ref="N126:Q126"/>
    <mergeCell ref="N125:Q125"/>
    <mergeCell ref="F121:I121"/>
    <mergeCell ref="L121:M121"/>
    <mergeCell ref="N121:Q121"/>
    <mergeCell ref="F123:I123"/>
    <mergeCell ref="L123:M123"/>
    <mergeCell ref="N123:Q123"/>
    <mergeCell ref="F118:I118"/>
    <mergeCell ref="L118:M118"/>
    <mergeCell ref="N118:Q118"/>
    <mergeCell ref="F120:I120"/>
    <mergeCell ref="L120:M120"/>
    <mergeCell ref="N120:Q120"/>
    <mergeCell ref="F107:P107"/>
    <mergeCell ref="M109:P109"/>
    <mergeCell ref="M111:Q111"/>
    <mergeCell ref="M112:Q112"/>
    <mergeCell ref="F114:I114"/>
    <mergeCell ref="L114:M114"/>
    <mergeCell ref="N114:Q114"/>
    <mergeCell ref="N94:Q94"/>
    <mergeCell ref="N96:Q96"/>
    <mergeCell ref="L98:Q98"/>
    <mergeCell ref="C104:Q104"/>
    <mergeCell ref="F106:P106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116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1138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28649.559999999998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N93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28649.56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ROUND((SUM(BE93:BE94)+SUM(BE112:BE130)),2)</f>
        <v>28649.56</v>
      </c>
      <c r="I32" s="193"/>
      <c r="J32" s="193"/>
      <c r="K32" s="32"/>
      <c r="L32" s="32"/>
      <c r="M32" s="196">
        <f>ROUND(ROUND((SUM(BE93:BE94)+SUM(BE112:BE130)),2)*F32,2)</f>
        <v>6016.41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ROUND((SUM(BF93:BF94)+SUM(BF112:BF130)),2)</f>
        <v>0</v>
      </c>
      <c r="I33" s="193"/>
      <c r="J33" s="193"/>
      <c r="K33" s="32"/>
      <c r="L33" s="32"/>
      <c r="M33" s="196">
        <f>ROUND(ROUND((SUM(BF93:BF94)+SUM(BF112:BF130)),2)*F33,2)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ROUND((SUM(BG93:BG94)+SUM(BG112:BG130)),2)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ROUND((SUM(BH93:BH94)+SUM(BH112:BH130)),2)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ROUND((SUM(BI93:BI94)+SUM(BI112:BI130)),2)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34665.97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2017-001-11 - Klempířské kce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N112</f>
        <v>28649.559999999998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N113</f>
        <v>28649.559999999998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772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N114</f>
        <v>10201.39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170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N123</f>
        <v>18448.17</v>
      </c>
      <c r="O91" s="205"/>
      <c r="P91" s="205"/>
      <c r="Q91" s="205"/>
      <c r="R91" s="116"/>
    </row>
    <row r="92" spans="2:18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21" s="1" customFormat="1" ht="29.25" customHeight="1">
      <c r="B93" s="31"/>
      <c r="C93" s="108" t="s">
        <v>172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01">
        <v>0</v>
      </c>
      <c r="O93" s="206"/>
      <c r="P93" s="206"/>
      <c r="Q93" s="206"/>
      <c r="R93" s="33"/>
      <c r="T93" s="117"/>
      <c r="U93" s="118" t="s">
        <v>41</v>
      </c>
    </row>
    <row r="94" spans="2:18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18" s="1" customFormat="1" ht="29.25" customHeight="1">
      <c r="B95" s="31"/>
      <c r="C95" s="99" t="s">
        <v>144</v>
      </c>
      <c r="D95" s="100"/>
      <c r="E95" s="100"/>
      <c r="F95" s="100"/>
      <c r="G95" s="100"/>
      <c r="H95" s="100"/>
      <c r="I95" s="100"/>
      <c r="J95" s="100"/>
      <c r="K95" s="100"/>
      <c r="L95" s="188">
        <f>ROUND(SUM(N88+N93),2)</f>
        <v>28649.56</v>
      </c>
      <c r="M95" s="188"/>
      <c r="N95" s="188"/>
      <c r="O95" s="188"/>
      <c r="P95" s="188"/>
      <c r="Q95" s="188"/>
      <c r="R95" s="33"/>
    </row>
    <row r="96" spans="2:18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</row>
    <row r="100" spans="2:18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18" s="1" customFormat="1" ht="36.95" customHeight="1">
      <c r="B101" s="31"/>
      <c r="C101" s="156" t="s">
        <v>173</v>
      </c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33"/>
    </row>
    <row r="102" spans="2:18" s="1" customFormat="1" ht="6.9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30" customHeight="1">
      <c r="B103" s="31"/>
      <c r="C103" s="28" t="s">
        <v>17</v>
      </c>
      <c r="D103" s="32"/>
      <c r="E103" s="32"/>
      <c r="F103" s="191" t="str">
        <f>F6</f>
        <v>Přístavba garáže hasičské zbrojnice</v>
      </c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32"/>
      <c r="R103" s="33"/>
    </row>
    <row r="104" spans="2:18" s="1" customFormat="1" ht="36.95" customHeight="1">
      <c r="B104" s="31"/>
      <c r="C104" s="65" t="s">
        <v>152</v>
      </c>
      <c r="D104" s="32"/>
      <c r="E104" s="32"/>
      <c r="F104" s="172" t="str">
        <f>F7</f>
        <v>2017-001-11 - Klempířské kce</v>
      </c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32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18" customHeight="1">
      <c r="B106" s="31"/>
      <c r="C106" s="28" t="s">
        <v>21</v>
      </c>
      <c r="D106" s="32"/>
      <c r="E106" s="32"/>
      <c r="F106" s="26" t="str">
        <f>F9</f>
        <v>Klecany čp.301</v>
      </c>
      <c r="G106" s="32"/>
      <c r="H106" s="32"/>
      <c r="I106" s="32"/>
      <c r="J106" s="32"/>
      <c r="K106" s="28" t="s">
        <v>23</v>
      </c>
      <c r="L106" s="32"/>
      <c r="M106" s="194" t="str">
        <f>IF(O9="","",O9)</f>
        <v>10. 1. 2017</v>
      </c>
      <c r="N106" s="194"/>
      <c r="O106" s="194"/>
      <c r="P106" s="19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3.5">
      <c r="B108" s="31"/>
      <c r="C108" s="28" t="s">
        <v>25</v>
      </c>
      <c r="D108" s="32"/>
      <c r="E108" s="32"/>
      <c r="F108" s="26" t="str">
        <f>E12</f>
        <v>Město Klecany Do Klecánek 52/24 PSČ 250 67</v>
      </c>
      <c r="G108" s="32"/>
      <c r="H108" s="32"/>
      <c r="I108" s="32"/>
      <c r="J108" s="32"/>
      <c r="K108" s="28" t="s">
        <v>31</v>
      </c>
      <c r="L108" s="32"/>
      <c r="M108" s="158" t="str">
        <f>E18</f>
        <v>ASLB spol.s.r.o.Dětská 178, Praha 10</v>
      </c>
      <c r="N108" s="158"/>
      <c r="O108" s="158"/>
      <c r="P108" s="158"/>
      <c r="Q108" s="158"/>
      <c r="R108" s="33"/>
    </row>
    <row r="109" spans="2:18" s="1" customFormat="1" ht="14.45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34</v>
      </c>
      <c r="L109" s="32"/>
      <c r="M109" s="158" t="str">
        <f>E21</f>
        <v>Ing. Dana Mlejnková</v>
      </c>
      <c r="N109" s="158"/>
      <c r="O109" s="158"/>
      <c r="P109" s="158"/>
      <c r="Q109" s="158"/>
      <c r="R109" s="33"/>
    </row>
    <row r="110" spans="2:18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7" s="8" customFormat="1" ht="29.25" customHeight="1">
      <c r="B111" s="119"/>
      <c r="C111" s="120" t="s">
        <v>174</v>
      </c>
      <c r="D111" s="121" t="s">
        <v>175</v>
      </c>
      <c r="E111" s="121" t="s">
        <v>59</v>
      </c>
      <c r="F111" s="207" t="s">
        <v>176</v>
      </c>
      <c r="G111" s="207"/>
      <c r="H111" s="207"/>
      <c r="I111" s="207"/>
      <c r="J111" s="121" t="s">
        <v>177</v>
      </c>
      <c r="K111" s="121" t="s">
        <v>178</v>
      </c>
      <c r="L111" s="208" t="s">
        <v>179</v>
      </c>
      <c r="M111" s="208"/>
      <c r="N111" s="207" t="s">
        <v>159</v>
      </c>
      <c r="O111" s="207"/>
      <c r="P111" s="207"/>
      <c r="Q111" s="209"/>
      <c r="R111" s="122"/>
      <c r="T111" s="72" t="s">
        <v>180</v>
      </c>
      <c r="U111" s="73" t="s">
        <v>41</v>
      </c>
      <c r="V111" s="73" t="s">
        <v>181</v>
      </c>
      <c r="W111" s="73" t="s">
        <v>182</v>
      </c>
      <c r="X111" s="73" t="s">
        <v>183</v>
      </c>
      <c r="Y111" s="73" t="s">
        <v>184</v>
      </c>
      <c r="Z111" s="73" t="s">
        <v>185</v>
      </c>
      <c r="AA111" s="74" t="s">
        <v>186</v>
      </c>
    </row>
    <row r="112" spans="2:63" s="1" customFormat="1" ht="29.25" customHeight="1">
      <c r="B112" s="31"/>
      <c r="C112" s="76" t="s">
        <v>155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12">
        <f>BK112</f>
        <v>28649.559999999998</v>
      </c>
      <c r="O112" s="213"/>
      <c r="P112" s="213"/>
      <c r="Q112" s="213"/>
      <c r="R112" s="33"/>
      <c r="T112" s="75"/>
      <c r="U112" s="47"/>
      <c r="V112" s="47"/>
      <c r="W112" s="123">
        <f>W113</f>
        <v>13.156583000000001</v>
      </c>
      <c r="X112" s="47"/>
      <c r="Y112" s="123">
        <f>Y113</f>
        <v>0.1216458</v>
      </c>
      <c r="Z112" s="47"/>
      <c r="AA112" s="124">
        <f>AA113</f>
        <v>0</v>
      </c>
      <c r="AT112" s="17" t="s">
        <v>76</v>
      </c>
      <c r="AU112" s="17" t="s">
        <v>161</v>
      </c>
      <c r="BK112" s="125">
        <f>BK113</f>
        <v>28649.559999999998</v>
      </c>
    </row>
    <row r="113" spans="2:63" s="9" customFormat="1" ht="37.35" customHeight="1">
      <c r="B113" s="126"/>
      <c r="C113" s="127"/>
      <c r="D113" s="128" t="s">
        <v>168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214">
        <f>BK113</f>
        <v>28649.559999999998</v>
      </c>
      <c r="O113" s="202"/>
      <c r="P113" s="202"/>
      <c r="Q113" s="202"/>
      <c r="R113" s="129"/>
      <c r="T113" s="130"/>
      <c r="U113" s="127"/>
      <c r="V113" s="127"/>
      <c r="W113" s="131">
        <f>W114+W123</f>
        <v>13.156583000000001</v>
      </c>
      <c r="X113" s="127"/>
      <c r="Y113" s="131">
        <f>Y114+Y123</f>
        <v>0.1216458</v>
      </c>
      <c r="Z113" s="127"/>
      <c r="AA113" s="132">
        <f>AA114+AA123</f>
        <v>0</v>
      </c>
      <c r="AR113" s="133" t="s">
        <v>150</v>
      </c>
      <c r="AT113" s="134" t="s">
        <v>76</v>
      </c>
      <c r="AU113" s="134" t="s">
        <v>77</v>
      </c>
      <c r="AY113" s="133" t="s">
        <v>187</v>
      </c>
      <c r="BK113" s="135">
        <f>BK114+BK123</f>
        <v>28649.559999999998</v>
      </c>
    </row>
    <row r="114" spans="2:63" s="9" customFormat="1" ht="19.9" customHeight="1">
      <c r="B114" s="126"/>
      <c r="C114" s="127"/>
      <c r="D114" s="136" t="s">
        <v>772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215">
        <f>BK114</f>
        <v>10201.39</v>
      </c>
      <c r="O114" s="216"/>
      <c r="P114" s="216"/>
      <c r="Q114" s="216"/>
      <c r="R114" s="129"/>
      <c r="T114" s="130"/>
      <c r="U114" s="127"/>
      <c r="V114" s="127"/>
      <c r="W114" s="131">
        <f>SUM(W115:W122)</f>
        <v>7.414928</v>
      </c>
      <c r="X114" s="127"/>
      <c r="Y114" s="131">
        <f>SUM(Y115:Y122)</f>
        <v>0.08634</v>
      </c>
      <c r="Z114" s="127"/>
      <c r="AA114" s="132">
        <f>SUM(AA115:AA122)</f>
        <v>0</v>
      </c>
      <c r="AR114" s="133" t="s">
        <v>150</v>
      </c>
      <c r="AT114" s="134" t="s">
        <v>76</v>
      </c>
      <c r="AU114" s="134" t="s">
        <v>85</v>
      </c>
      <c r="AY114" s="133" t="s">
        <v>187</v>
      </c>
      <c r="BK114" s="135">
        <f>SUM(BK115:BK122)</f>
        <v>10201.39</v>
      </c>
    </row>
    <row r="115" spans="2:65" s="1" customFormat="1" ht="44.25" customHeight="1">
      <c r="B115" s="137"/>
      <c r="C115" s="138" t="s">
        <v>85</v>
      </c>
      <c r="D115" s="138" t="s">
        <v>188</v>
      </c>
      <c r="E115" s="139" t="s">
        <v>1139</v>
      </c>
      <c r="F115" s="210" t="s">
        <v>1140</v>
      </c>
      <c r="G115" s="210"/>
      <c r="H115" s="210"/>
      <c r="I115" s="210"/>
      <c r="J115" s="140" t="s">
        <v>204</v>
      </c>
      <c r="K115" s="141">
        <v>10</v>
      </c>
      <c r="L115" s="211">
        <v>311</v>
      </c>
      <c r="M115" s="211"/>
      <c r="N115" s="211">
        <f aca="true" t="shared" si="0" ref="N115:N122">ROUND(L115*K115,2)</f>
        <v>3110</v>
      </c>
      <c r="O115" s="211"/>
      <c r="P115" s="211"/>
      <c r="Q115" s="211"/>
      <c r="R115" s="142"/>
      <c r="T115" s="143" t="s">
        <v>5</v>
      </c>
      <c r="U115" s="40" t="s">
        <v>42</v>
      </c>
      <c r="V115" s="144">
        <v>0.24</v>
      </c>
      <c r="W115" s="144">
        <f aca="true" t="shared" si="1" ref="W115:W122">V115*K115</f>
        <v>2.4</v>
      </c>
      <c r="X115" s="144">
        <v>0.00278</v>
      </c>
      <c r="Y115" s="144">
        <f aca="true" t="shared" si="2" ref="Y115:Y122">X115*K115</f>
        <v>0.0278</v>
      </c>
      <c r="Z115" s="144">
        <v>0</v>
      </c>
      <c r="AA115" s="145">
        <f aca="true" t="shared" si="3" ref="AA115:AA122">Z115*K115</f>
        <v>0</v>
      </c>
      <c r="AR115" s="17" t="s">
        <v>250</v>
      </c>
      <c r="AT115" s="17" t="s">
        <v>188</v>
      </c>
      <c r="AU115" s="17" t="s">
        <v>150</v>
      </c>
      <c r="AY115" s="17" t="s">
        <v>187</v>
      </c>
      <c r="BE115" s="146">
        <f aca="true" t="shared" si="4" ref="BE115:BE122">IF(U115="základní",N115,0)</f>
        <v>3110</v>
      </c>
      <c r="BF115" s="146">
        <f aca="true" t="shared" si="5" ref="BF115:BF122">IF(U115="snížená",N115,0)</f>
        <v>0</v>
      </c>
      <c r="BG115" s="146">
        <f aca="true" t="shared" si="6" ref="BG115:BG122">IF(U115="zákl. přenesená",N115,0)</f>
        <v>0</v>
      </c>
      <c r="BH115" s="146">
        <f aca="true" t="shared" si="7" ref="BH115:BH122">IF(U115="sníž. přenesená",N115,0)</f>
        <v>0</v>
      </c>
      <c r="BI115" s="146">
        <f aca="true" t="shared" si="8" ref="BI115:BI122">IF(U115="nulová",N115,0)</f>
        <v>0</v>
      </c>
      <c r="BJ115" s="17" t="s">
        <v>85</v>
      </c>
      <c r="BK115" s="146">
        <f aca="true" t="shared" si="9" ref="BK115:BK122">ROUND(L115*K115,2)</f>
        <v>3110</v>
      </c>
      <c r="BL115" s="17" t="s">
        <v>250</v>
      </c>
      <c r="BM115" s="17" t="s">
        <v>1141</v>
      </c>
    </row>
    <row r="116" spans="2:65" s="1" customFormat="1" ht="44.25" customHeight="1">
      <c r="B116" s="137"/>
      <c r="C116" s="138" t="s">
        <v>150</v>
      </c>
      <c r="D116" s="138" t="s">
        <v>188</v>
      </c>
      <c r="E116" s="139" t="s">
        <v>1142</v>
      </c>
      <c r="F116" s="210" t="s">
        <v>1143</v>
      </c>
      <c r="G116" s="210"/>
      <c r="H116" s="210"/>
      <c r="I116" s="210"/>
      <c r="J116" s="140" t="s">
        <v>204</v>
      </c>
      <c r="K116" s="141">
        <v>7</v>
      </c>
      <c r="L116" s="211">
        <v>296</v>
      </c>
      <c r="M116" s="211"/>
      <c r="N116" s="211">
        <f t="shared" si="0"/>
        <v>2072</v>
      </c>
      <c r="O116" s="211"/>
      <c r="P116" s="211"/>
      <c r="Q116" s="211"/>
      <c r="R116" s="142"/>
      <c r="T116" s="143" t="s">
        <v>5</v>
      </c>
      <c r="U116" s="40" t="s">
        <v>42</v>
      </c>
      <c r="V116" s="144">
        <v>0.2</v>
      </c>
      <c r="W116" s="144">
        <f t="shared" si="1"/>
        <v>1.4000000000000001</v>
      </c>
      <c r="X116" s="144">
        <v>0.00278</v>
      </c>
      <c r="Y116" s="144">
        <f t="shared" si="2"/>
        <v>0.019459999999999998</v>
      </c>
      <c r="Z116" s="144">
        <v>0</v>
      </c>
      <c r="AA116" s="145">
        <f t="shared" si="3"/>
        <v>0</v>
      </c>
      <c r="AR116" s="17" t="s">
        <v>250</v>
      </c>
      <c r="AT116" s="17" t="s">
        <v>188</v>
      </c>
      <c r="AU116" s="17" t="s">
        <v>150</v>
      </c>
      <c r="AY116" s="17" t="s">
        <v>187</v>
      </c>
      <c r="BE116" s="146">
        <f t="shared" si="4"/>
        <v>2072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7" t="s">
        <v>85</v>
      </c>
      <c r="BK116" s="146">
        <f t="shared" si="9"/>
        <v>2072</v>
      </c>
      <c r="BL116" s="17" t="s">
        <v>250</v>
      </c>
      <c r="BM116" s="17" t="s">
        <v>1144</v>
      </c>
    </row>
    <row r="117" spans="2:65" s="1" customFormat="1" ht="44.25" customHeight="1">
      <c r="B117" s="137"/>
      <c r="C117" s="138" t="s">
        <v>198</v>
      </c>
      <c r="D117" s="138" t="s">
        <v>188</v>
      </c>
      <c r="E117" s="139" t="s">
        <v>1145</v>
      </c>
      <c r="F117" s="210" t="s">
        <v>1146</v>
      </c>
      <c r="G117" s="210"/>
      <c r="H117" s="210"/>
      <c r="I117" s="210"/>
      <c r="J117" s="140" t="s">
        <v>204</v>
      </c>
      <c r="K117" s="141">
        <v>11</v>
      </c>
      <c r="L117" s="211">
        <v>99.9</v>
      </c>
      <c r="M117" s="211"/>
      <c r="N117" s="211">
        <f t="shared" si="0"/>
        <v>1098.9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0.03</v>
      </c>
      <c r="W117" s="144">
        <f t="shared" si="1"/>
        <v>0.32999999999999996</v>
      </c>
      <c r="X117" s="144">
        <v>0.00111</v>
      </c>
      <c r="Y117" s="144">
        <f t="shared" si="2"/>
        <v>0.01221</v>
      </c>
      <c r="Z117" s="144">
        <v>0</v>
      </c>
      <c r="AA117" s="145">
        <f t="shared" si="3"/>
        <v>0</v>
      </c>
      <c r="AR117" s="17" t="s">
        <v>250</v>
      </c>
      <c r="AT117" s="17" t="s">
        <v>188</v>
      </c>
      <c r="AU117" s="17" t="s">
        <v>150</v>
      </c>
      <c r="AY117" s="17" t="s">
        <v>187</v>
      </c>
      <c r="BE117" s="146">
        <f t="shared" si="4"/>
        <v>1098.9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7" t="s">
        <v>85</v>
      </c>
      <c r="BK117" s="146">
        <f t="shared" si="9"/>
        <v>1098.9</v>
      </c>
      <c r="BL117" s="17" t="s">
        <v>250</v>
      </c>
      <c r="BM117" s="17" t="s">
        <v>1147</v>
      </c>
    </row>
    <row r="118" spans="2:65" s="1" customFormat="1" ht="44.25" customHeight="1">
      <c r="B118" s="137"/>
      <c r="C118" s="138" t="s">
        <v>192</v>
      </c>
      <c r="D118" s="138" t="s">
        <v>188</v>
      </c>
      <c r="E118" s="139" t="s">
        <v>1148</v>
      </c>
      <c r="F118" s="210" t="s">
        <v>1149</v>
      </c>
      <c r="G118" s="210"/>
      <c r="H118" s="210"/>
      <c r="I118" s="210"/>
      <c r="J118" s="140" t="s">
        <v>204</v>
      </c>
      <c r="K118" s="141">
        <v>9</v>
      </c>
      <c r="L118" s="211">
        <v>162</v>
      </c>
      <c r="M118" s="211"/>
      <c r="N118" s="211">
        <f t="shared" si="0"/>
        <v>1458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0.2</v>
      </c>
      <c r="W118" s="144">
        <f t="shared" si="1"/>
        <v>1.8</v>
      </c>
      <c r="X118" s="144">
        <v>0.00111</v>
      </c>
      <c r="Y118" s="144">
        <f t="shared" si="2"/>
        <v>0.00999</v>
      </c>
      <c r="Z118" s="144">
        <v>0</v>
      </c>
      <c r="AA118" s="145">
        <f t="shared" si="3"/>
        <v>0</v>
      </c>
      <c r="AR118" s="17" t="s">
        <v>250</v>
      </c>
      <c r="AT118" s="17" t="s">
        <v>188</v>
      </c>
      <c r="AU118" s="17" t="s">
        <v>150</v>
      </c>
      <c r="AY118" s="17" t="s">
        <v>187</v>
      </c>
      <c r="BE118" s="146">
        <f t="shared" si="4"/>
        <v>1458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85</v>
      </c>
      <c r="BK118" s="146">
        <f t="shared" si="9"/>
        <v>1458</v>
      </c>
      <c r="BL118" s="17" t="s">
        <v>250</v>
      </c>
      <c r="BM118" s="17" t="s">
        <v>1150</v>
      </c>
    </row>
    <row r="119" spans="2:65" s="1" customFormat="1" ht="44.25" customHeight="1">
      <c r="B119" s="137"/>
      <c r="C119" s="138" t="s">
        <v>206</v>
      </c>
      <c r="D119" s="138" t="s">
        <v>188</v>
      </c>
      <c r="E119" s="139" t="s">
        <v>1151</v>
      </c>
      <c r="F119" s="210" t="s">
        <v>1152</v>
      </c>
      <c r="G119" s="210"/>
      <c r="H119" s="210"/>
      <c r="I119" s="210"/>
      <c r="J119" s="140" t="s">
        <v>204</v>
      </c>
      <c r="K119" s="141">
        <v>5</v>
      </c>
      <c r="L119" s="211">
        <v>301.5</v>
      </c>
      <c r="M119" s="211"/>
      <c r="N119" s="211">
        <f t="shared" si="0"/>
        <v>1507.5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0.2</v>
      </c>
      <c r="W119" s="144">
        <f t="shared" si="1"/>
        <v>1</v>
      </c>
      <c r="X119" s="144">
        <v>0.00222</v>
      </c>
      <c r="Y119" s="144">
        <f t="shared" si="2"/>
        <v>0.0111</v>
      </c>
      <c r="Z119" s="144">
        <v>0</v>
      </c>
      <c r="AA119" s="145">
        <f t="shared" si="3"/>
        <v>0</v>
      </c>
      <c r="AR119" s="17" t="s">
        <v>250</v>
      </c>
      <c r="AT119" s="17" t="s">
        <v>188</v>
      </c>
      <c r="AU119" s="17" t="s">
        <v>150</v>
      </c>
      <c r="AY119" s="17" t="s">
        <v>187</v>
      </c>
      <c r="BE119" s="146">
        <f t="shared" si="4"/>
        <v>1507.5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85</v>
      </c>
      <c r="BK119" s="146">
        <f t="shared" si="9"/>
        <v>1507.5</v>
      </c>
      <c r="BL119" s="17" t="s">
        <v>250</v>
      </c>
      <c r="BM119" s="17" t="s">
        <v>1153</v>
      </c>
    </row>
    <row r="120" spans="2:65" s="1" customFormat="1" ht="31.5" customHeight="1">
      <c r="B120" s="137"/>
      <c r="C120" s="138" t="s">
        <v>210</v>
      </c>
      <c r="D120" s="138" t="s">
        <v>188</v>
      </c>
      <c r="E120" s="139" t="s">
        <v>1154</v>
      </c>
      <c r="F120" s="210" t="s">
        <v>1155</v>
      </c>
      <c r="G120" s="210"/>
      <c r="H120" s="210"/>
      <c r="I120" s="210"/>
      <c r="J120" s="140" t="s">
        <v>204</v>
      </c>
      <c r="K120" s="141">
        <v>1</v>
      </c>
      <c r="L120" s="211">
        <v>845</v>
      </c>
      <c r="M120" s="211"/>
      <c r="N120" s="211">
        <f t="shared" si="0"/>
        <v>845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0.24</v>
      </c>
      <c r="W120" s="144">
        <f t="shared" si="1"/>
        <v>0.24</v>
      </c>
      <c r="X120" s="144">
        <v>0.00578</v>
      </c>
      <c r="Y120" s="144">
        <f t="shared" si="2"/>
        <v>0.00578</v>
      </c>
      <c r="Z120" s="144">
        <v>0</v>
      </c>
      <c r="AA120" s="145">
        <f t="shared" si="3"/>
        <v>0</v>
      </c>
      <c r="AR120" s="17" t="s">
        <v>250</v>
      </c>
      <c r="AT120" s="17" t="s">
        <v>188</v>
      </c>
      <c r="AU120" s="17" t="s">
        <v>150</v>
      </c>
      <c r="AY120" s="17" t="s">
        <v>187</v>
      </c>
      <c r="BE120" s="146">
        <f t="shared" si="4"/>
        <v>845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85</v>
      </c>
      <c r="BK120" s="146">
        <f t="shared" si="9"/>
        <v>845</v>
      </c>
      <c r="BL120" s="17" t="s">
        <v>250</v>
      </c>
      <c r="BM120" s="17" t="s">
        <v>1156</v>
      </c>
    </row>
    <row r="121" spans="2:65" s="1" customFormat="1" ht="31.5" customHeight="1">
      <c r="B121" s="137"/>
      <c r="C121" s="138" t="s">
        <v>214</v>
      </c>
      <c r="D121" s="138" t="s">
        <v>188</v>
      </c>
      <c r="E121" s="139" t="s">
        <v>796</v>
      </c>
      <c r="F121" s="210" t="s">
        <v>797</v>
      </c>
      <c r="G121" s="210"/>
      <c r="H121" s="210"/>
      <c r="I121" s="210"/>
      <c r="J121" s="140" t="s">
        <v>217</v>
      </c>
      <c r="K121" s="141">
        <v>0.086</v>
      </c>
      <c r="L121" s="211">
        <v>809</v>
      </c>
      <c r="M121" s="211"/>
      <c r="N121" s="211">
        <f t="shared" si="0"/>
        <v>69.57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1.238</v>
      </c>
      <c r="W121" s="144">
        <f t="shared" si="1"/>
        <v>0.106468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250</v>
      </c>
      <c r="AT121" s="17" t="s">
        <v>188</v>
      </c>
      <c r="AU121" s="17" t="s">
        <v>150</v>
      </c>
      <c r="AY121" s="17" t="s">
        <v>187</v>
      </c>
      <c r="BE121" s="146">
        <f t="shared" si="4"/>
        <v>69.57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85</v>
      </c>
      <c r="BK121" s="146">
        <f t="shared" si="9"/>
        <v>69.57</v>
      </c>
      <c r="BL121" s="17" t="s">
        <v>250</v>
      </c>
      <c r="BM121" s="17" t="s">
        <v>1157</v>
      </c>
    </row>
    <row r="122" spans="2:65" s="1" customFormat="1" ht="31.5" customHeight="1">
      <c r="B122" s="137"/>
      <c r="C122" s="138" t="s">
        <v>219</v>
      </c>
      <c r="D122" s="138" t="s">
        <v>188</v>
      </c>
      <c r="E122" s="139" t="s">
        <v>799</v>
      </c>
      <c r="F122" s="210" t="s">
        <v>800</v>
      </c>
      <c r="G122" s="210"/>
      <c r="H122" s="210"/>
      <c r="I122" s="210"/>
      <c r="J122" s="140" t="s">
        <v>217</v>
      </c>
      <c r="K122" s="141">
        <v>0.086</v>
      </c>
      <c r="L122" s="211">
        <v>470</v>
      </c>
      <c r="M122" s="211"/>
      <c r="N122" s="211">
        <f t="shared" si="0"/>
        <v>40.42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1.61</v>
      </c>
      <c r="W122" s="144">
        <f t="shared" si="1"/>
        <v>0.13846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250</v>
      </c>
      <c r="AT122" s="17" t="s">
        <v>188</v>
      </c>
      <c r="AU122" s="17" t="s">
        <v>150</v>
      </c>
      <c r="AY122" s="17" t="s">
        <v>187</v>
      </c>
      <c r="BE122" s="146">
        <f t="shared" si="4"/>
        <v>40.42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85</v>
      </c>
      <c r="BK122" s="146">
        <f t="shared" si="9"/>
        <v>40.42</v>
      </c>
      <c r="BL122" s="17" t="s">
        <v>250</v>
      </c>
      <c r="BM122" s="17" t="s">
        <v>1158</v>
      </c>
    </row>
    <row r="123" spans="2:63" s="9" customFormat="1" ht="29.85" customHeight="1">
      <c r="B123" s="126"/>
      <c r="C123" s="127"/>
      <c r="D123" s="136" t="s">
        <v>170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17">
        <f>BK123</f>
        <v>18448.17</v>
      </c>
      <c r="O123" s="218"/>
      <c r="P123" s="218"/>
      <c r="Q123" s="218"/>
      <c r="R123" s="129"/>
      <c r="T123" s="130"/>
      <c r="U123" s="127"/>
      <c r="V123" s="127"/>
      <c r="W123" s="131">
        <f>SUM(W124:W130)</f>
        <v>5.741655000000001</v>
      </c>
      <c r="X123" s="127"/>
      <c r="Y123" s="131">
        <f>SUM(Y124:Y130)</f>
        <v>0.0353058</v>
      </c>
      <c r="Z123" s="127"/>
      <c r="AA123" s="132">
        <f>SUM(AA124:AA130)</f>
        <v>0</v>
      </c>
      <c r="AR123" s="133" t="s">
        <v>150</v>
      </c>
      <c r="AT123" s="134" t="s">
        <v>76</v>
      </c>
      <c r="AU123" s="134" t="s">
        <v>85</v>
      </c>
      <c r="AY123" s="133" t="s">
        <v>187</v>
      </c>
      <c r="BK123" s="135">
        <f>SUM(BK124:BK130)</f>
        <v>18448.17</v>
      </c>
    </row>
    <row r="124" spans="2:65" s="1" customFormat="1" ht="44.25" customHeight="1">
      <c r="B124" s="137"/>
      <c r="C124" s="138" t="s">
        <v>223</v>
      </c>
      <c r="D124" s="138" t="s">
        <v>188</v>
      </c>
      <c r="E124" s="139" t="s">
        <v>1159</v>
      </c>
      <c r="F124" s="210" t="s">
        <v>1160</v>
      </c>
      <c r="G124" s="210"/>
      <c r="H124" s="210"/>
      <c r="I124" s="210"/>
      <c r="J124" s="140" t="s">
        <v>196</v>
      </c>
      <c r="K124" s="141">
        <v>2.38</v>
      </c>
      <c r="L124" s="211">
        <v>386</v>
      </c>
      <c r="M124" s="211"/>
      <c r="N124" s="211">
        <f aca="true" t="shared" si="10" ref="N124:N130">ROUND(L124*K124,2)</f>
        <v>918.68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0.347</v>
      </c>
      <c r="W124" s="144">
        <f aca="true" t="shared" si="11" ref="W124:W130">V124*K124</f>
        <v>0.8258599999999999</v>
      </c>
      <c r="X124" s="144">
        <v>0.00291</v>
      </c>
      <c r="Y124" s="144">
        <f aca="true" t="shared" si="12" ref="Y124:Y130">X124*K124</f>
        <v>0.006925799999999999</v>
      </c>
      <c r="Z124" s="144">
        <v>0</v>
      </c>
      <c r="AA124" s="145">
        <f aca="true" t="shared" si="13" ref="AA124:AA130">Z124*K124</f>
        <v>0</v>
      </c>
      <c r="AR124" s="17" t="s">
        <v>250</v>
      </c>
      <c r="AT124" s="17" t="s">
        <v>188</v>
      </c>
      <c r="AU124" s="17" t="s">
        <v>150</v>
      </c>
      <c r="AY124" s="17" t="s">
        <v>187</v>
      </c>
      <c r="BE124" s="146">
        <f aca="true" t="shared" si="14" ref="BE124:BE130">IF(U124="základní",N124,0)</f>
        <v>918.68</v>
      </c>
      <c r="BF124" s="146">
        <f aca="true" t="shared" si="15" ref="BF124:BF130">IF(U124="snížená",N124,0)</f>
        <v>0</v>
      </c>
      <c r="BG124" s="146">
        <f aca="true" t="shared" si="16" ref="BG124:BG130">IF(U124="zákl. přenesená",N124,0)</f>
        <v>0</v>
      </c>
      <c r="BH124" s="146">
        <f aca="true" t="shared" si="17" ref="BH124:BH130">IF(U124="sníž. přenesená",N124,0)</f>
        <v>0</v>
      </c>
      <c r="BI124" s="146">
        <f aca="true" t="shared" si="18" ref="BI124:BI130">IF(U124="nulová",N124,0)</f>
        <v>0</v>
      </c>
      <c r="BJ124" s="17" t="s">
        <v>85</v>
      </c>
      <c r="BK124" s="146">
        <f aca="true" t="shared" si="19" ref="BK124:BK130">ROUND(L124*K124,2)</f>
        <v>918.68</v>
      </c>
      <c r="BL124" s="17" t="s">
        <v>250</v>
      </c>
      <c r="BM124" s="17" t="s">
        <v>1161</v>
      </c>
    </row>
    <row r="125" spans="2:65" s="1" customFormat="1" ht="31.5" customHeight="1">
      <c r="B125" s="137"/>
      <c r="C125" s="138" t="s">
        <v>227</v>
      </c>
      <c r="D125" s="138" t="s">
        <v>188</v>
      </c>
      <c r="E125" s="139" t="s">
        <v>1162</v>
      </c>
      <c r="F125" s="210" t="s">
        <v>1163</v>
      </c>
      <c r="G125" s="210"/>
      <c r="H125" s="210"/>
      <c r="I125" s="210"/>
      <c r="J125" s="140" t="s">
        <v>196</v>
      </c>
      <c r="K125" s="141">
        <v>12.5</v>
      </c>
      <c r="L125" s="211">
        <v>1100</v>
      </c>
      <c r="M125" s="211"/>
      <c r="N125" s="211">
        <f t="shared" si="10"/>
        <v>13750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0.202</v>
      </c>
      <c r="W125" s="144">
        <f t="shared" si="11"/>
        <v>2.5250000000000004</v>
      </c>
      <c r="X125" s="144">
        <v>0.00163</v>
      </c>
      <c r="Y125" s="144">
        <f t="shared" si="12"/>
        <v>0.020375</v>
      </c>
      <c r="Z125" s="144">
        <v>0</v>
      </c>
      <c r="AA125" s="145">
        <f t="shared" si="13"/>
        <v>0</v>
      </c>
      <c r="AR125" s="17" t="s">
        <v>250</v>
      </c>
      <c r="AT125" s="17" t="s">
        <v>188</v>
      </c>
      <c r="AU125" s="17" t="s">
        <v>150</v>
      </c>
      <c r="AY125" s="17" t="s">
        <v>187</v>
      </c>
      <c r="BE125" s="146">
        <f t="shared" si="14"/>
        <v>13750</v>
      </c>
      <c r="BF125" s="146">
        <f t="shared" si="15"/>
        <v>0</v>
      </c>
      <c r="BG125" s="146">
        <f t="shared" si="16"/>
        <v>0</v>
      </c>
      <c r="BH125" s="146">
        <f t="shared" si="17"/>
        <v>0</v>
      </c>
      <c r="BI125" s="146">
        <f t="shared" si="18"/>
        <v>0</v>
      </c>
      <c r="BJ125" s="17" t="s">
        <v>85</v>
      </c>
      <c r="BK125" s="146">
        <f t="shared" si="19"/>
        <v>13750</v>
      </c>
      <c r="BL125" s="17" t="s">
        <v>250</v>
      </c>
      <c r="BM125" s="17" t="s">
        <v>1164</v>
      </c>
    </row>
    <row r="126" spans="2:65" s="1" customFormat="1" ht="31.5" customHeight="1">
      <c r="B126" s="137"/>
      <c r="C126" s="138" t="s">
        <v>231</v>
      </c>
      <c r="D126" s="138" t="s">
        <v>188</v>
      </c>
      <c r="E126" s="139" t="s">
        <v>1165</v>
      </c>
      <c r="F126" s="210" t="s">
        <v>1166</v>
      </c>
      <c r="G126" s="210"/>
      <c r="H126" s="210"/>
      <c r="I126" s="210"/>
      <c r="J126" s="140" t="s">
        <v>204</v>
      </c>
      <c r="K126" s="141">
        <v>1</v>
      </c>
      <c r="L126" s="211">
        <v>1140</v>
      </c>
      <c r="M126" s="211"/>
      <c r="N126" s="211">
        <f t="shared" si="10"/>
        <v>1140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0.6</v>
      </c>
      <c r="W126" s="144">
        <f t="shared" si="11"/>
        <v>0.6</v>
      </c>
      <c r="X126" s="144">
        <v>0.00025</v>
      </c>
      <c r="Y126" s="144">
        <f t="shared" si="12"/>
        <v>0.00025</v>
      </c>
      <c r="Z126" s="144">
        <v>0</v>
      </c>
      <c r="AA126" s="145">
        <f t="shared" si="13"/>
        <v>0</v>
      </c>
      <c r="AR126" s="17" t="s">
        <v>250</v>
      </c>
      <c r="AT126" s="17" t="s">
        <v>188</v>
      </c>
      <c r="AU126" s="17" t="s">
        <v>150</v>
      </c>
      <c r="AY126" s="17" t="s">
        <v>187</v>
      </c>
      <c r="BE126" s="146">
        <f t="shared" si="14"/>
        <v>1140</v>
      </c>
      <c r="BF126" s="146">
        <f t="shared" si="15"/>
        <v>0</v>
      </c>
      <c r="BG126" s="146">
        <f t="shared" si="16"/>
        <v>0</v>
      </c>
      <c r="BH126" s="146">
        <f t="shared" si="17"/>
        <v>0</v>
      </c>
      <c r="BI126" s="146">
        <f t="shared" si="18"/>
        <v>0</v>
      </c>
      <c r="BJ126" s="17" t="s">
        <v>85</v>
      </c>
      <c r="BK126" s="146">
        <f t="shared" si="19"/>
        <v>1140</v>
      </c>
      <c r="BL126" s="17" t="s">
        <v>250</v>
      </c>
      <c r="BM126" s="17" t="s">
        <v>1167</v>
      </c>
    </row>
    <row r="127" spans="2:65" s="1" customFormat="1" ht="44.25" customHeight="1">
      <c r="B127" s="137"/>
      <c r="C127" s="138" t="s">
        <v>235</v>
      </c>
      <c r="D127" s="138" t="s">
        <v>188</v>
      </c>
      <c r="E127" s="139" t="s">
        <v>1168</v>
      </c>
      <c r="F127" s="210" t="s">
        <v>1169</v>
      </c>
      <c r="G127" s="210"/>
      <c r="H127" s="210"/>
      <c r="I127" s="210"/>
      <c r="J127" s="140" t="s">
        <v>196</v>
      </c>
      <c r="K127" s="141">
        <v>4.25</v>
      </c>
      <c r="L127" s="211">
        <v>582</v>
      </c>
      <c r="M127" s="211"/>
      <c r="N127" s="211">
        <f t="shared" si="10"/>
        <v>2473.5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0.317</v>
      </c>
      <c r="W127" s="144">
        <f t="shared" si="11"/>
        <v>1.34725</v>
      </c>
      <c r="X127" s="144">
        <v>0.00182</v>
      </c>
      <c r="Y127" s="144">
        <f t="shared" si="12"/>
        <v>0.007735</v>
      </c>
      <c r="Z127" s="144">
        <v>0</v>
      </c>
      <c r="AA127" s="145">
        <f t="shared" si="13"/>
        <v>0</v>
      </c>
      <c r="AR127" s="17" t="s">
        <v>250</v>
      </c>
      <c r="AT127" s="17" t="s">
        <v>188</v>
      </c>
      <c r="AU127" s="17" t="s">
        <v>150</v>
      </c>
      <c r="AY127" s="17" t="s">
        <v>187</v>
      </c>
      <c r="BE127" s="146">
        <f t="shared" si="14"/>
        <v>2473.5</v>
      </c>
      <c r="BF127" s="146">
        <f t="shared" si="15"/>
        <v>0</v>
      </c>
      <c r="BG127" s="146">
        <f t="shared" si="16"/>
        <v>0</v>
      </c>
      <c r="BH127" s="146">
        <f t="shared" si="17"/>
        <v>0</v>
      </c>
      <c r="BI127" s="146">
        <f t="shared" si="18"/>
        <v>0</v>
      </c>
      <c r="BJ127" s="17" t="s">
        <v>85</v>
      </c>
      <c r="BK127" s="146">
        <f t="shared" si="19"/>
        <v>2473.5</v>
      </c>
      <c r="BL127" s="17" t="s">
        <v>250</v>
      </c>
      <c r="BM127" s="17" t="s">
        <v>1170</v>
      </c>
    </row>
    <row r="128" spans="2:65" s="1" customFormat="1" ht="31.5" customHeight="1">
      <c r="B128" s="137"/>
      <c r="C128" s="138" t="s">
        <v>239</v>
      </c>
      <c r="D128" s="138" t="s">
        <v>188</v>
      </c>
      <c r="E128" s="139" t="s">
        <v>1171</v>
      </c>
      <c r="F128" s="210" t="s">
        <v>1172</v>
      </c>
      <c r="G128" s="210"/>
      <c r="H128" s="210"/>
      <c r="I128" s="210"/>
      <c r="J128" s="140" t="s">
        <v>196</v>
      </c>
      <c r="K128" s="141">
        <v>0.5</v>
      </c>
      <c r="L128" s="211">
        <v>170</v>
      </c>
      <c r="M128" s="211"/>
      <c r="N128" s="211">
        <f t="shared" si="10"/>
        <v>85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0.363</v>
      </c>
      <c r="W128" s="144">
        <f t="shared" si="11"/>
        <v>0.1815</v>
      </c>
      <c r="X128" s="144">
        <v>4E-05</v>
      </c>
      <c r="Y128" s="144">
        <f t="shared" si="12"/>
        <v>2E-05</v>
      </c>
      <c r="Z128" s="144">
        <v>0</v>
      </c>
      <c r="AA128" s="145">
        <f t="shared" si="13"/>
        <v>0</v>
      </c>
      <c r="AR128" s="17" t="s">
        <v>250</v>
      </c>
      <c r="AT128" s="17" t="s">
        <v>188</v>
      </c>
      <c r="AU128" s="17" t="s">
        <v>150</v>
      </c>
      <c r="AY128" s="17" t="s">
        <v>187</v>
      </c>
      <c r="BE128" s="146">
        <f t="shared" si="14"/>
        <v>85</v>
      </c>
      <c r="BF128" s="146">
        <f t="shared" si="15"/>
        <v>0</v>
      </c>
      <c r="BG128" s="146">
        <f t="shared" si="16"/>
        <v>0</v>
      </c>
      <c r="BH128" s="146">
        <f t="shared" si="17"/>
        <v>0</v>
      </c>
      <c r="BI128" s="146">
        <f t="shared" si="18"/>
        <v>0</v>
      </c>
      <c r="BJ128" s="17" t="s">
        <v>85</v>
      </c>
      <c r="BK128" s="146">
        <f t="shared" si="19"/>
        <v>85</v>
      </c>
      <c r="BL128" s="17" t="s">
        <v>250</v>
      </c>
      <c r="BM128" s="17" t="s">
        <v>1173</v>
      </c>
    </row>
    <row r="129" spans="2:65" s="1" customFormat="1" ht="31.5" customHeight="1">
      <c r="B129" s="137"/>
      <c r="C129" s="138" t="s">
        <v>243</v>
      </c>
      <c r="D129" s="138" t="s">
        <v>188</v>
      </c>
      <c r="E129" s="139" t="s">
        <v>1174</v>
      </c>
      <c r="F129" s="210" t="s">
        <v>1175</v>
      </c>
      <c r="G129" s="210"/>
      <c r="H129" s="210"/>
      <c r="I129" s="210"/>
      <c r="J129" s="140" t="s">
        <v>217</v>
      </c>
      <c r="K129" s="141">
        <v>0.035</v>
      </c>
      <c r="L129" s="211">
        <v>1510</v>
      </c>
      <c r="M129" s="211"/>
      <c r="N129" s="211">
        <f t="shared" si="10"/>
        <v>52.85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4.737</v>
      </c>
      <c r="W129" s="144">
        <f t="shared" si="11"/>
        <v>0.16579500000000003</v>
      </c>
      <c r="X129" s="144">
        <v>0</v>
      </c>
      <c r="Y129" s="144">
        <f t="shared" si="12"/>
        <v>0</v>
      </c>
      <c r="Z129" s="144">
        <v>0</v>
      </c>
      <c r="AA129" s="145">
        <f t="shared" si="13"/>
        <v>0</v>
      </c>
      <c r="AR129" s="17" t="s">
        <v>250</v>
      </c>
      <c r="AT129" s="17" t="s">
        <v>188</v>
      </c>
      <c r="AU129" s="17" t="s">
        <v>150</v>
      </c>
      <c r="AY129" s="17" t="s">
        <v>187</v>
      </c>
      <c r="BE129" s="146">
        <f t="shared" si="14"/>
        <v>52.85</v>
      </c>
      <c r="BF129" s="146">
        <f t="shared" si="15"/>
        <v>0</v>
      </c>
      <c r="BG129" s="146">
        <f t="shared" si="16"/>
        <v>0</v>
      </c>
      <c r="BH129" s="146">
        <f t="shared" si="17"/>
        <v>0</v>
      </c>
      <c r="BI129" s="146">
        <f t="shared" si="18"/>
        <v>0</v>
      </c>
      <c r="BJ129" s="17" t="s">
        <v>85</v>
      </c>
      <c r="BK129" s="146">
        <f t="shared" si="19"/>
        <v>52.85</v>
      </c>
      <c r="BL129" s="17" t="s">
        <v>250</v>
      </c>
      <c r="BM129" s="17" t="s">
        <v>1176</v>
      </c>
    </row>
    <row r="130" spans="2:65" s="1" customFormat="1" ht="31.5" customHeight="1">
      <c r="B130" s="137"/>
      <c r="C130" s="138" t="s">
        <v>11</v>
      </c>
      <c r="D130" s="138" t="s">
        <v>188</v>
      </c>
      <c r="E130" s="139" t="s">
        <v>1177</v>
      </c>
      <c r="F130" s="210" t="s">
        <v>1178</v>
      </c>
      <c r="G130" s="210"/>
      <c r="H130" s="210"/>
      <c r="I130" s="210"/>
      <c r="J130" s="140" t="s">
        <v>217</v>
      </c>
      <c r="K130" s="141">
        <v>0.035</v>
      </c>
      <c r="L130" s="211">
        <v>804</v>
      </c>
      <c r="M130" s="211"/>
      <c r="N130" s="211">
        <f t="shared" si="10"/>
        <v>28.14</v>
      </c>
      <c r="O130" s="211"/>
      <c r="P130" s="211"/>
      <c r="Q130" s="211"/>
      <c r="R130" s="142"/>
      <c r="T130" s="143" t="s">
        <v>5</v>
      </c>
      <c r="U130" s="147" t="s">
        <v>42</v>
      </c>
      <c r="V130" s="148">
        <v>2.75</v>
      </c>
      <c r="W130" s="148">
        <f t="shared" si="11"/>
        <v>0.09625</v>
      </c>
      <c r="X130" s="148">
        <v>0</v>
      </c>
      <c r="Y130" s="148">
        <f t="shared" si="12"/>
        <v>0</v>
      </c>
      <c r="Z130" s="148">
        <v>0</v>
      </c>
      <c r="AA130" s="149">
        <f t="shared" si="13"/>
        <v>0</v>
      </c>
      <c r="AR130" s="17" t="s">
        <v>250</v>
      </c>
      <c r="AT130" s="17" t="s">
        <v>188</v>
      </c>
      <c r="AU130" s="17" t="s">
        <v>150</v>
      </c>
      <c r="AY130" s="17" t="s">
        <v>187</v>
      </c>
      <c r="BE130" s="146">
        <f t="shared" si="14"/>
        <v>28.14</v>
      </c>
      <c r="BF130" s="146">
        <f t="shared" si="15"/>
        <v>0</v>
      </c>
      <c r="BG130" s="146">
        <f t="shared" si="16"/>
        <v>0</v>
      </c>
      <c r="BH130" s="146">
        <f t="shared" si="17"/>
        <v>0</v>
      </c>
      <c r="BI130" s="146">
        <f t="shared" si="18"/>
        <v>0</v>
      </c>
      <c r="BJ130" s="17" t="s">
        <v>85</v>
      </c>
      <c r="BK130" s="146">
        <f t="shared" si="19"/>
        <v>28.14</v>
      </c>
      <c r="BL130" s="17" t="s">
        <v>250</v>
      </c>
      <c r="BM130" s="17" t="s">
        <v>1179</v>
      </c>
    </row>
    <row r="131" spans="2:18" s="1" customFormat="1" ht="6.95" customHeight="1"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7"/>
    </row>
  </sheetData>
  <mergeCells count="102">
    <mergeCell ref="F130:I130"/>
    <mergeCell ref="L130:M130"/>
    <mergeCell ref="N130:Q130"/>
    <mergeCell ref="N112:Q112"/>
    <mergeCell ref="N113:Q113"/>
    <mergeCell ref="N114:Q114"/>
    <mergeCell ref="N123:Q123"/>
    <mergeCell ref="H1:K1"/>
    <mergeCell ref="S2:AC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119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1180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45632.409999999996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N92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45632.41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ROUND((SUM(BE92:BE93)+SUM(BE111:BE120)),2)</f>
        <v>45632.41</v>
      </c>
      <c r="I32" s="193"/>
      <c r="J32" s="193"/>
      <c r="K32" s="32"/>
      <c r="L32" s="32"/>
      <c r="M32" s="196">
        <f>ROUND(ROUND((SUM(BE92:BE93)+SUM(BE111:BE120)),2)*F32,2)</f>
        <v>9582.81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ROUND((SUM(BF92:BF93)+SUM(BF111:BF120)),2)</f>
        <v>0</v>
      </c>
      <c r="I33" s="193"/>
      <c r="J33" s="193"/>
      <c r="K33" s="32"/>
      <c r="L33" s="32"/>
      <c r="M33" s="196">
        <f>ROUND(ROUND((SUM(BF92:BF93)+SUM(BF111:BF120)),2)*F33,2)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ROUND((SUM(BG92:BG93)+SUM(BG111:BG120)),2)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ROUND((SUM(BH92:BH93)+SUM(BH111:BH120)),2)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ROUND((SUM(BI92:BI93)+SUM(BI111:BI120)),2)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55215.22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2017-001-12 - Zámečnické  kce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N111</f>
        <v>45632.409999999996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N112</f>
        <v>45632.409999999996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867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N113</f>
        <v>45632.409999999996</v>
      </c>
      <c r="O90" s="205"/>
      <c r="P90" s="205"/>
      <c r="Q90" s="205"/>
      <c r="R90" s="116"/>
    </row>
    <row r="91" spans="2:18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21" s="1" customFormat="1" ht="29.25" customHeight="1">
      <c r="B92" s="31"/>
      <c r="C92" s="108" t="s">
        <v>172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01">
        <v>0</v>
      </c>
      <c r="O92" s="206"/>
      <c r="P92" s="206"/>
      <c r="Q92" s="206"/>
      <c r="R92" s="33"/>
      <c r="T92" s="117"/>
      <c r="U92" s="118" t="s">
        <v>41</v>
      </c>
    </row>
    <row r="93" spans="2:18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18" s="1" customFormat="1" ht="29.25" customHeight="1">
      <c r="B94" s="31"/>
      <c r="C94" s="99" t="s">
        <v>144</v>
      </c>
      <c r="D94" s="100"/>
      <c r="E94" s="100"/>
      <c r="F94" s="100"/>
      <c r="G94" s="100"/>
      <c r="H94" s="100"/>
      <c r="I94" s="100"/>
      <c r="J94" s="100"/>
      <c r="K94" s="100"/>
      <c r="L94" s="188">
        <f>ROUND(SUM(N88+N92),2)</f>
        <v>45632.41</v>
      </c>
      <c r="M94" s="188"/>
      <c r="N94" s="188"/>
      <c r="O94" s="188"/>
      <c r="P94" s="188"/>
      <c r="Q94" s="188"/>
      <c r="R94" s="33"/>
    </row>
    <row r="95" spans="2:18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18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18" s="1" customFormat="1" ht="36.95" customHeight="1">
      <c r="B100" s="31"/>
      <c r="C100" s="156" t="s">
        <v>173</v>
      </c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33"/>
    </row>
    <row r="101" spans="2:18" s="1" customFormat="1" ht="6.9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30" customHeight="1">
      <c r="B102" s="31"/>
      <c r="C102" s="28" t="s">
        <v>17</v>
      </c>
      <c r="D102" s="32"/>
      <c r="E102" s="32"/>
      <c r="F102" s="191" t="str">
        <f>F6</f>
        <v>Přístavba garáže hasičské zbrojnice</v>
      </c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32"/>
      <c r="R102" s="33"/>
    </row>
    <row r="103" spans="2:18" s="1" customFormat="1" ht="36.95" customHeight="1">
      <c r="B103" s="31"/>
      <c r="C103" s="65" t="s">
        <v>152</v>
      </c>
      <c r="D103" s="32"/>
      <c r="E103" s="32"/>
      <c r="F103" s="172" t="str">
        <f>F7</f>
        <v>2017-001-12 - Zámečnické  kce</v>
      </c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32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18" customHeight="1">
      <c r="B105" s="31"/>
      <c r="C105" s="28" t="s">
        <v>21</v>
      </c>
      <c r="D105" s="32"/>
      <c r="E105" s="32"/>
      <c r="F105" s="26" t="str">
        <f>F9</f>
        <v>Klecany čp.301</v>
      </c>
      <c r="G105" s="32"/>
      <c r="H105" s="32"/>
      <c r="I105" s="32"/>
      <c r="J105" s="32"/>
      <c r="K105" s="28" t="s">
        <v>23</v>
      </c>
      <c r="L105" s="32"/>
      <c r="M105" s="194" t="str">
        <f>IF(O9="","",O9)</f>
        <v>10. 1. 2017</v>
      </c>
      <c r="N105" s="194"/>
      <c r="O105" s="194"/>
      <c r="P105" s="194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3.5">
      <c r="B107" s="31"/>
      <c r="C107" s="28" t="s">
        <v>25</v>
      </c>
      <c r="D107" s="32"/>
      <c r="E107" s="32"/>
      <c r="F107" s="26" t="str">
        <f>E12</f>
        <v>Město Klecany Do Klecánek 52/24 PSČ 250 67</v>
      </c>
      <c r="G107" s="32"/>
      <c r="H107" s="32"/>
      <c r="I107" s="32"/>
      <c r="J107" s="32"/>
      <c r="K107" s="28" t="s">
        <v>31</v>
      </c>
      <c r="L107" s="32"/>
      <c r="M107" s="158" t="str">
        <f>E18</f>
        <v>ASLB spol.s.r.o.Dětská 178, Praha 10</v>
      </c>
      <c r="N107" s="158"/>
      <c r="O107" s="158"/>
      <c r="P107" s="158"/>
      <c r="Q107" s="158"/>
      <c r="R107" s="33"/>
    </row>
    <row r="108" spans="2:18" s="1" customFormat="1" ht="14.45" customHeight="1">
      <c r="B108" s="31"/>
      <c r="C108" s="28" t="s">
        <v>29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34</v>
      </c>
      <c r="L108" s="32"/>
      <c r="M108" s="158" t="str">
        <f>E21</f>
        <v>Ing. Dana Mlejnková</v>
      </c>
      <c r="N108" s="158"/>
      <c r="O108" s="158"/>
      <c r="P108" s="158"/>
      <c r="Q108" s="158"/>
      <c r="R108" s="33"/>
    </row>
    <row r="109" spans="2:18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7" s="8" customFormat="1" ht="29.25" customHeight="1">
      <c r="B110" s="119"/>
      <c r="C110" s="120" t="s">
        <v>174</v>
      </c>
      <c r="D110" s="121" t="s">
        <v>175</v>
      </c>
      <c r="E110" s="121" t="s">
        <v>59</v>
      </c>
      <c r="F110" s="207" t="s">
        <v>176</v>
      </c>
      <c r="G110" s="207"/>
      <c r="H110" s="207"/>
      <c r="I110" s="207"/>
      <c r="J110" s="121" t="s">
        <v>177</v>
      </c>
      <c r="K110" s="121" t="s">
        <v>178</v>
      </c>
      <c r="L110" s="208" t="s">
        <v>179</v>
      </c>
      <c r="M110" s="208"/>
      <c r="N110" s="207" t="s">
        <v>159</v>
      </c>
      <c r="O110" s="207"/>
      <c r="P110" s="207"/>
      <c r="Q110" s="209"/>
      <c r="R110" s="122"/>
      <c r="T110" s="72" t="s">
        <v>180</v>
      </c>
      <c r="U110" s="73" t="s">
        <v>41</v>
      </c>
      <c r="V110" s="73" t="s">
        <v>181</v>
      </c>
      <c r="W110" s="73" t="s">
        <v>182</v>
      </c>
      <c r="X110" s="73" t="s">
        <v>183</v>
      </c>
      <c r="Y110" s="73" t="s">
        <v>184</v>
      </c>
      <c r="Z110" s="73" t="s">
        <v>185</v>
      </c>
      <c r="AA110" s="74" t="s">
        <v>186</v>
      </c>
    </row>
    <row r="111" spans="2:63" s="1" customFormat="1" ht="29.25" customHeight="1">
      <c r="B111" s="31"/>
      <c r="C111" s="76" t="s">
        <v>155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12">
        <f>BK111</f>
        <v>45632.409999999996</v>
      </c>
      <c r="O111" s="213"/>
      <c r="P111" s="213"/>
      <c r="Q111" s="213"/>
      <c r="R111" s="33"/>
      <c r="T111" s="75"/>
      <c r="U111" s="47"/>
      <c r="V111" s="47"/>
      <c r="W111" s="123">
        <f>W112</f>
        <v>11.53848</v>
      </c>
      <c r="X111" s="47"/>
      <c r="Y111" s="123">
        <f>Y112</f>
        <v>0.1532732</v>
      </c>
      <c r="Z111" s="47"/>
      <c r="AA111" s="124">
        <f>AA112</f>
        <v>0</v>
      </c>
      <c r="AT111" s="17" t="s">
        <v>76</v>
      </c>
      <c r="AU111" s="17" t="s">
        <v>161</v>
      </c>
      <c r="BK111" s="125">
        <f>BK112</f>
        <v>45632.409999999996</v>
      </c>
    </row>
    <row r="112" spans="2:63" s="9" customFormat="1" ht="37.35" customHeight="1">
      <c r="B112" s="126"/>
      <c r="C112" s="127"/>
      <c r="D112" s="128" t="s">
        <v>168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214">
        <f>BK112</f>
        <v>45632.409999999996</v>
      </c>
      <c r="O112" s="202"/>
      <c r="P112" s="202"/>
      <c r="Q112" s="202"/>
      <c r="R112" s="129"/>
      <c r="T112" s="130"/>
      <c r="U112" s="127"/>
      <c r="V112" s="127"/>
      <c r="W112" s="131">
        <f>W113</f>
        <v>11.53848</v>
      </c>
      <c r="X112" s="127"/>
      <c r="Y112" s="131">
        <f>Y113</f>
        <v>0.1532732</v>
      </c>
      <c r="Z112" s="127"/>
      <c r="AA112" s="132">
        <f>AA113</f>
        <v>0</v>
      </c>
      <c r="AR112" s="133" t="s">
        <v>150</v>
      </c>
      <c r="AT112" s="134" t="s">
        <v>76</v>
      </c>
      <c r="AU112" s="134" t="s">
        <v>77</v>
      </c>
      <c r="AY112" s="133" t="s">
        <v>187</v>
      </c>
      <c r="BK112" s="135">
        <f>BK113</f>
        <v>45632.409999999996</v>
      </c>
    </row>
    <row r="113" spans="2:63" s="9" customFormat="1" ht="19.9" customHeight="1">
      <c r="B113" s="126"/>
      <c r="C113" s="127"/>
      <c r="D113" s="136" t="s">
        <v>867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215">
        <f>BK113</f>
        <v>45632.409999999996</v>
      </c>
      <c r="O113" s="216"/>
      <c r="P113" s="216"/>
      <c r="Q113" s="216"/>
      <c r="R113" s="129"/>
      <c r="T113" s="130"/>
      <c r="U113" s="127"/>
      <c r="V113" s="127"/>
      <c r="W113" s="131">
        <f>SUM(W114:W120)</f>
        <v>11.53848</v>
      </c>
      <c r="X113" s="127"/>
      <c r="Y113" s="131">
        <f>SUM(Y114:Y120)</f>
        <v>0.1532732</v>
      </c>
      <c r="Z113" s="127"/>
      <c r="AA113" s="132">
        <f>SUM(AA114:AA120)</f>
        <v>0</v>
      </c>
      <c r="AR113" s="133" t="s">
        <v>150</v>
      </c>
      <c r="AT113" s="134" t="s">
        <v>76</v>
      </c>
      <c r="AU113" s="134" t="s">
        <v>85</v>
      </c>
      <c r="AY113" s="133" t="s">
        <v>187</v>
      </c>
      <c r="BK113" s="135">
        <f>SUM(BK114:BK120)</f>
        <v>45632.409999999996</v>
      </c>
    </row>
    <row r="114" spans="2:65" s="1" customFormat="1" ht="22.5" customHeight="1">
      <c r="B114" s="137"/>
      <c r="C114" s="138" t="s">
        <v>85</v>
      </c>
      <c r="D114" s="138" t="s">
        <v>188</v>
      </c>
      <c r="E114" s="139" t="s">
        <v>1181</v>
      </c>
      <c r="F114" s="210" t="s">
        <v>1182</v>
      </c>
      <c r="G114" s="210"/>
      <c r="H114" s="210"/>
      <c r="I114" s="210"/>
      <c r="J114" s="140" t="s">
        <v>196</v>
      </c>
      <c r="K114" s="141">
        <v>10.6</v>
      </c>
      <c r="L114" s="211">
        <v>251</v>
      </c>
      <c r="M114" s="211"/>
      <c r="N114" s="211">
        <f aca="true" t="shared" si="0" ref="N114:N120">ROUND(L114*K114,2)</f>
        <v>2660.6</v>
      </c>
      <c r="O114" s="211"/>
      <c r="P114" s="211"/>
      <c r="Q114" s="211"/>
      <c r="R114" s="142"/>
      <c r="T114" s="143" t="s">
        <v>5</v>
      </c>
      <c r="U114" s="40" t="s">
        <v>42</v>
      </c>
      <c r="V114" s="144">
        <v>0.552</v>
      </c>
      <c r="W114" s="144">
        <f aca="true" t="shared" si="1" ref="W114:W120">V114*K114</f>
        <v>5.8512</v>
      </c>
      <c r="X114" s="144">
        <v>9E-05</v>
      </c>
      <c r="Y114" s="144">
        <f aca="true" t="shared" si="2" ref="Y114:Y120">X114*K114</f>
        <v>0.000954</v>
      </c>
      <c r="Z114" s="144">
        <v>0</v>
      </c>
      <c r="AA114" s="145">
        <f aca="true" t="shared" si="3" ref="AA114:AA120">Z114*K114</f>
        <v>0</v>
      </c>
      <c r="AR114" s="17" t="s">
        <v>250</v>
      </c>
      <c r="AT114" s="17" t="s">
        <v>188</v>
      </c>
      <c r="AU114" s="17" t="s">
        <v>150</v>
      </c>
      <c r="AY114" s="17" t="s">
        <v>187</v>
      </c>
      <c r="BE114" s="146">
        <f aca="true" t="shared" si="4" ref="BE114:BE120">IF(U114="základní",N114,0)</f>
        <v>2660.6</v>
      </c>
      <c r="BF114" s="146">
        <f aca="true" t="shared" si="5" ref="BF114:BF120">IF(U114="snížená",N114,0)</f>
        <v>0</v>
      </c>
      <c r="BG114" s="146">
        <f aca="true" t="shared" si="6" ref="BG114:BG120">IF(U114="zákl. přenesená",N114,0)</f>
        <v>0</v>
      </c>
      <c r="BH114" s="146">
        <f aca="true" t="shared" si="7" ref="BH114:BH120">IF(U114="sníž. přenesená",N114,0)</f>
        <v>0</v>
      </c>
      <c r="BI114" s="146">
        <f aca="true" t="shared" si="8" ref="BI114:BI120">IF(U114="nulová",N114,0)</f>
        <v>0</v>
      </c>
      <c r="BJ114" s="17" t="s">
        <v>85</v>
      </c>
      <c r="BK114" s="146">
        <f aca="true" t="shared" si="9" ref="BK114:BK120">ROUND(L114*K114,2)</f>
        <v>2660.6</v>
      </c>
      <c r="BL114" s="17" t="s">
        <v>250</v>
      </c>
      <c r="BM114" s="17" t="s">
        <v>1183</v>
      </c>
    </row>
    <row r="115" spans="2:65" s="1" customFormat="1" ht="44.25" customHeight="1">
      <c r="B115" s="137"/>
      <c r="C115" s="150" t="s">
        <v>150</v>
      </c>
      <c r="D115" s="150" t="s">
        <v>323</v>
      </c>
      <c r="E115" s="151" t="s">
        <v>1184</v>
      </c>
      <c r="F115" s="222" t="s">
        <v>1185</v>
      </c>
      <c r="G115" s="222"/>
      <c r="H115" s="222"/>
      <c r="I115" s="222"/>
      <c r="J115" s="152" t="s">
        <v>1186</v>
      </c>
      <c r="K115" s="153">
        <v>1</v>
      </c>
      <c r="L115" s="223">
        <v>18000</v>
      </c>
      <c r="M115" s="223"/>
      <c r="N115" s="223">
        <f t="shared" si="0"/>
        <v>18000</v>
      </c>
      <c r="O115" s="211"/>
      <c r="P115" s="211"/>
      <c r="Q115" s="211"/>
      <c r="R115" s="142"/>
      <c r="T115" s="143" t="s">
        <v>5</v>
      </c>
      <c r="U115" s="40" t="s">
        <v>42</v>
      </c>
      <c r="V115" s="144">
        <v>0</v>
      </c>
      <c r="W115" s="144">
        <f t="shared" si="1"/>
        <v>0</v>
      </c>
      <c r="X115" s="144">
        <v>0</v>
      </c>
      <c r="Y115" s="144">
        <f t="shared" si="2"/>
        <v>0</v>
      </c>
      <c r="Z115" s="144">
        <v>0</v>
      </c>
      <c r="AA115" s="145">
        <f t="shared" si="3"/>
        <v>0</v>
      </c>
      <c r="AR115" s="17" t="s">
        <v>378</v>
      </c>
      <c r="AT115" s="17" t="s">
        <v>323</v>
      </c>
      <c r="AU115" s="17" t="s">
        <v>150</v>
      </c>
      <c r="AY115" s="17" t="s">
        <v>187</v>
      </c>
      <c r="BE115" s="146">
        <f t="shared" si="4"/>
        <v>18000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17" t="s">
        <v>85</v>
      </c>
      <c r="BK115" s="146">
        <f t="shared" si="9"/>
        <v>18000</v>
      </c>
      <c r="BL115" s="17" t="s">
        <v>250</v>
      </c>
      <c r="BM115" s="17" t="s">
        <v>1187</v>
      </c>
    </row>
    <row r="116" spans="2:65" s="1" customFormat="1" ht="44.25" customHeight="1">
      <c r="B116" s="137"/>
      <c r="C116" s="150" t="s">
        <v>198</v>
      </c>
      <c r="D116" s="150" t="s">
        <v>323</v>
      </c>
      <c r="E116" s="151" t="s">
        <v>1188</v>
      </c>
      <c r="F116" s="222" t="s">
        <v>1189</v>
      </c>
      <c r="G116" s="222"/>
      <c r="H116" s="222"/>
      <c r="I116" s="222"/>
      <c r="J116" s="152" t="s">
        <v>1186</v>
      </c>
      <c r="K116" s="153">
        <v>1</v>
      </c>
      <c r="L116" s="223">
        <v>18000</v>
      </c>
      <c r="M116" s="223"/>
      <c r="N116" s="223">
        <f t="shared" si="0"/>
        <v>18000</v>
      </c>
      <c r="O116" s="211"/>
      <c r="P116" s="211"/>
      <c r="Q116" s="211"/>
      <c r="R116" s="142"/>
      <c r="T116" s="143" t="s">
        <v>5</v>
      </c>
      <c r="U116" s="40" t="s">
        <v>42</v>
      </c>
      <c r="V116" s="144">
        <v>0</v>
      </c>
      <c r="W116" s="144">
        <f t="shared" si="1"/>
        <v>0</v>
      </c>
      <c r="X116" s="144">
        <v>0</v>
      </c>
      <c r="Y116" s="144">
        <f t="shared" si="2"/>
        <v>0</v>
      </c>
      <c r="Z116" s="144">
        <v>0</v>
      </c>
      <c r="AA116" s="145">
        <f t="shared" si="3"/>
        <v>0</v>
      </c>
      <c r="AR116" s="17" t="s">
        <v>378</v>
      </c>
      <c r="AT116" s="17" t="s">
        <v>323</v>
      </c>
      <c r="AU116" s="17" t="s">
        <v>150</v>
      </c>
      <c r="AY116" s="17" t="s">
        <v>187</v>
      </c>
      <c r="BE116" s="146">
        <f t="shared" si="4"/>
        <v>18000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7" t="s">
        <v>85</v>
      </c>
      <c r="BK116" s="146">
        <f t="shared" si="9"/>
        <v>18000</v>
      </c>
      <c r="BL116" s="17" t="s">
        <v>250</v>
      </c>
      <c r="BM116" s="17" t="s">
        <v>1190</v>
      </c>
    </row>
    <row r="117" spans="2:65" s="1" customFormat="1" ht="31.5" customHeight="1">
      <c r="B117" s="137"/>
      <c r="C117" s="138" t="s">
        <v>192</v>
      </c>
      <c r="D117" s="138" t="s">
        <v>188</v>
      </c>
      <c r="E117" s="139" t="s">
        <v>1191</v>
      </c>
      <c r="F117" s="210" t="s">
        <v>1192</v>
      </c>
      <c r="G117" s="210"/>
      <c r="H117" s="210"/>
      <c r="I117" s="210"/>
      <c r="J117" s="140" t="s">
        <v>358</v>
      </c>
      <c r="K117" s="141">
        <v>126.384</v>
      </c>
      <c r="L117" s="211">
        <v>25.4</v>
      </c>
      <c r="M117" s="211"/>
      <c r="N117" s="211">
        <f t="shared" si="0"/>
        <v>3210.15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0.045</v>
      </c>
      <c r="W117" s="144">
        <f t="shared" si="1"/>
        <v>5.6872799999999994</v>
      </c>
      <c r="X117" s="144">
        <v>5E-05</v>
      </c>
      <c r="Y117" s="144">
        <f t="shared" si="2"/>
        <v>0.0063192000000000005</v>
      </c>
      <c r="Z117" s="144">
        <v>0</v>
      </c>
      <c r="AA117" s="145">
        <f t="shared" si="3"/>
        <v>0</v>
      </c>
      <c r="AR117" s="17" t="s">
        <v>250</v>
      </c>
      <c r="AT117" s="17" t="s">
        <v>188</v>
      </c>
      <c r="AU117" s="17" t="s">
        <v>150</v>
      </c>
      <c r="AY117" s="17" t="s">
        <v>187</v>
      </c>
      <c r="BE117" s="146">
        <f t="shared" si="4"/>
        <v>3210.15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7" t="s">
        <v>85</v>
      </c>
      <c r="BK117" s="146">
        <f t="shared" si="9"/>
        <v>3210.15</v>
      </c>
      <c r="BL117" s="17" t="s">
        <v>250</v>
      </c>
      <c r="BM117" s="17" t="s">
        <v>1193</v>
      </c>
    </row>
    <row r="118" spans="2:65" s="1" customFormat="1" ht="31.5" customHeight="1">
      <c r="B118" s="137"/>
      <c r="C118" s="150" t="s">
        <v>206</v>
      </c>
      <c r="D118" s="150" t="s">
        <v>323</v>
      </c>
      <c r="E118" s="151" t="s">
        <v>1194</v>
      </c>
      <c r="F118" s="222" t="s">
        <v>1195</v>
      </c>
      <c r="G118" s="222"/>
      <c r="H118" s="222"/>
      <c r="I118" s="222"/>
      <c r="J118" s="152" t="s">
        <v>217</v>
      </c>
      <c r="K118" s="153">
        <v>0.056</v>
      </c>
      <c r="L118" s="223">
        <v>20700</v>
      </c>
      <c r="M118" s="223"/>
      <c r="N118" s="223">
        <f t="shared" si="0"/>
        <v>1159.2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</v>
      </c>
      <c r="W118" s="144">
        <f t="shared" si="1"/>
        <v>0</v>
      </c>
      <c r="X118" s="144">
        <v>1</v>
      </c>
      <c r="Y118" s="144">
        <f t="shared" si="2"/>
        <v>0.056</v>
      </c>
      <c r="Z118" s="144">
        <v>0</v>
      </c>
      <c r="AA118" s="145">
        <f t="shared" si="3"/>
        <v>0</v>
      </c>
      <c r="AR118" s="17" t="s">
        <v>378</v>
      </c>
      <c r="AT118" s="17" t="s">
        <v>323</v>
      </c>
      <c r="AU118" s="17" t="s">
        <v>150</v>
      </c>
      <c r="AY118" s="17" t="s">
        <v>187</v>
      </c>
      <c r="BE118" s="146">
        <f t="shared" si="4"/>
        <v>1159.2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85</v>
      </c>
      <c r="BK118" s="146">
        <f t="shared" si="9"/>
        <v>1159.2</v>
      </c>
      <c r="BL118" s="17" t="s">
        <v>250</v>
      </c>
      <c r="BM118" s="17" t="s">
        <v>1196</v>
      </c>
    </row>
    <row r="119" spans="2:65" s="1" customFormat="1" ht="31.5" customHeight="1">
      <c r="B119" s="137"/>
      <c r="C119" s="150" t="s">
        <v>210</v>
      </c>
      <c r="D119" s="150" t="s">
        <v>323</v>
      </c>
      <c r="E119" s="151" t="s">
        <v>1197</v>
      </c>
      <c r="F119" s="222" t="s">
        <v>1198</v>
      </c>
      <c r="G119" s="222"/>
      <c r="H119" s="222"/>
      <c r="I119" s="222"/>
      <c r="J119" s="152" t="s">
        <v>217</v>
      </c>
      <c r="K119" s="153">
        <v>0.09</v>
      </c>
      <c r="L119" s="223">
        <v>20000</v>
      </c>
      <c r="M119" s="223"/>
      <c r="N119" s="223">
        <f t="shared" si="0"/>
        <v>1800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</v>
      </c>
      <c r="W119" s="144">
        <f t="shared" si="1"/>
        <v>0</v>
      </c>
      <c r="X119" s="144">
        <v>1</v>
      </c>
      <c r="Y119" s="144">
        <f t="shared" si="2"/>
        <v>0.09</v>
      </c>
      <c r="Z119" s="144">
        <v>0</v>
      </c>
      <c r="AA119" s="145">
        <f t="shared" si="3"/>
        <v>0</v>
      </c>
      <c r="AR119" s="17" t="s">
        <v>378</v>
      </c>
      <c r="AT119" s="17" t="s">
        <v>323</v>
      </c>
      <c r="AU119" s="17" t="s">
        <v>150</v>
      </c>
      <c r="AY119" s="17" t="s">
        <v>187</v>
      </c>
      <c r="BE119" s="146">
        <f t="shared" si="4"/>
        <v>1800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85</v>
      </c>
      <c r="BK119" s="146">
        <f t="shared" si="9"/>
        <v>1800</v>
      </c>
      <c r="BL119" s="17" t="s">
        <v>250</v>
      </c>
      <c r="BM119" s="17" t="s">
        <v>1199</v>
      </c>
    </row>
    <row r="120" spans="2:65" s="1" customFormat="1" ht="31.5" customHeight="1">
      <c r="B120" s="137"/>
      <c r="C120" s="138" t="s">
        <v>214</v>
      </c>
      <c r="D120" s="138" t="s">
        <v>188</v>
      </c>
      <c r="E120" s="139" t="s">
        <v>1200</v>
      </c>
      <c r="F120" s="210" t="s">
        <v>1201</v>
      </c>
      <c r="G120" s="210"/>
      <c r="H120" s="210"/>
      <c r="I120" s="210"/>
      <c r="J120" s="140" t="s">
        <v>1202</v>
      </c>
      <c r="K120" s="141">
        <v>448.3</v>
      </c>
      <c r="L120" s="211">
        <v>1.79</v>
      </c>
      <c r="M120" s="211"/>
      <c r="N120" s="211">
        <f t="shared" si="0"/>
        <v>802.46</v>
      </c>
      <c r="O120" s="211"/>
      <c r="P120" s="211"/>
      <c r="Q120" s="211"/>
      <c r="R120" s="142"/>
      <c r="T120" s="143" t="s">
        <v>5</v>
      </c>
      <c r="U120" s="147" t="s">
        <v>42</v>
      </c>
      <c r="V120" s="148">
        <v>0</v>
      </c>
      <c r="W120" s="148">
        <f t="shared" si="1"/>
        <v>0</v>
      </c>
      <c r="X120" s="148">
        <v>0</v>
      </c>
      <c r="Y120" s="148">
        <f t="shared" si="2"/>
        <v>0</v>
      </c>
      <c r="Z120" s="148">
        <v>0</v>
      </c>
      <c r="AA120" s="149">
        <f t="shared" si="3"/>
        <v>0</v>
      </c>
      <c r="AR120" s="17" t="s">
        <v>250</v>
      </c>
      <c r="AT120" s="17" t="s">
        <v>188</v>
      </c>
      <c r="AU120" s="17" t="s">
        <v>150</v>
      </c>
      <c r="AY120" s="17" t="s">
        <v>187</v>
      </c>
      <c r="BE120" s="146">
        <f t="shared" si="4"/>
        <v>802.46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85</v>
      </c>
      <c r="BK120" s="146">
        <f t="shared" si="9"/>
        <v>802.46</v>
      </c>
      <c r="BL120" s="17" t="s">
        <v>250</v>
      </c>
      <c r="BM120" s="17" t="s">
        <v>1203</v>
      </c>
    </row>
    <row r="121" spans="2:18" s="1" customFormat="1" ht="6.95" customHeight="1"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7"/>
    </row>
  </sheetData>
  <mergeCells count="76">
    <mergeCell ref="H1:K1"/>
    <mergeCell ref="S2:AC2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0:I110"/>
    <mergeCell ref="L110:M110"/>
    <mergeCell ref="N110:Q110"/>
    <mergeCell ref="F114:I114"/>
    <mergeCell ref="L114:M114"/>
    <mergeCell ref="N114:Q114"/>
    <mergeCell ref="N111:Q111"/>
    <mergeCell ref="N112:Q112"/>
    <mergeCell ref="N113:Q113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122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1204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76643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N101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76643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ROUND((SUM(BE101:BE102)+SUM(BE120:BE158)),2)</f>
        <v>76643</v>
      </c>
      <c r="I32" s="193"/>
      <c r="J32" s="193"/>
      <c r="K32" s="32"/>
      <c r="L32" s="32"/>
      <c r="M32" s="196">
        <f>ROUND(ROUND((SUM(BE101:BE102)+SUM(BE120:BE158)),2)*F32,2)</f>
        <v>16095.03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ROUND((SUM(BF101:BF102)+SUM(BF120:BF158)),2)</f>
        <v>0</v>
      </c>
      <c r="I33" s="193"/>
      <c r="J33" s="193"/>
      <c r="K33" s="32"/>
      <c r="L33" s="32"/>
      <c r="M33" s="196">
        <f>ROUND(ROUND((SUM(BF101:BF102)+SUM(BF120:BF158)),2)*F33,2)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ROUND((SUM(BG101:BG102)+SUM(BG120:BG158)),2)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ROUND((SUM(BH101:BH102)+SUM(BH120:BH158)),2)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ROUND((SUM(BI101:BI102)+SUM(BI120:BI158)),2)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92738.03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2017-001-13 - ZTI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N120</f>
        <v>76643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N121</f>
        <v>3040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1205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N122</f>
        <v>3040</v>
      </c>
      <c r="O90" s="205"/>
      <c r="P90" s="205"/>
      <c r="Q90" s="205"/>
      <c r="R90" s="116"/>
    </row>
    <row r="91" spans="2:18" s="6" customFormat="1" ht="24.95" customHeight="1">
      <c r="B91" s="109"/>
      <c r="C91" s="110"/>
      <c r="D91" s="111" t="s">
        <v>168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2">
        <f>N127</f>
        <v>73603</v>
      </c>
      <c r="O91" s="203"/>
      <c r="P91" s="203"/>
      <c r="Q91" s="203"/>
      <c r="R91" s="112"/>
    </row>
    <row r="92" spans="2:18" s="7" customFormat="1" ht="19.9" customHeight="1">
      <c r="B92" s="113"/>
      <c r="C92" s="114"/>
      <c r="D92" s="115" t="s">
        <v>1206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N128</f>
        <v>11919</v>
      </c>
      <c r="O92" s="205"/>
      <c r="P92" s="205"/>
      <c r="Q92" s="205"/>
      <c r="R92" s="116"/>
    </row>
    <row r="93" spans="2:18" s="7" customFormat="1" ht="14.85" customHeight="1">
      <c r="B93" s="113"/>
      <c r="C93" s="114"/>
      <c r="D93" s="115" t="s">
        <v>1207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N129</f>
        <v>1095</v>
      </c>
      <c r="O93" s="205"/>
      <c r="P93" s="205"/>
      <c r="Q93" s="205"/>
      <c r="R93" s="116"/>
    </row>
    <row r="94" spans="2:18" s="7" customFormat="1" ht="14.85" customHeight="1">
      <c r="B94" s="113"/>
      <c r="C94" s="114"/>
      <c r="D94" s="115" t="s">
        <v>1208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N132</f>
        <v>10824</v>
      </c>
      <c r="O94" s="205"/>
      <c r="P94" s="205"/>
      <c r="Q94" s="205"/>
      <c r="R94" s="116"/>
    </row>
    <row r="95" spans="2:18" s="7" customFormat="1" ht="19.9" customHeight="1">
      <c r="B95" s="113"/>
      <c r="C95" s="114"/>
      <c r="D95" s="115" t="s">
        <v>1209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4">
        <f>N139</f>
        <v>12394</v>
      </c>
      <c r="O95" s="205"/>
      <c r="P95" s="205"/>
      <c r="Q95" s="205"/>
      <c r="R95" s="116"/>
    </row>
    <row r="96" spans="2:18" s="7" customFormat="1" ht="14.85" customHeight="1">
      <c r="B96" s="113"/>
      <c r="C96" s="114"/>
      <c r="D96" s="115" t="s">
        <v>1210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04">
        <f>N140</f>
        <v>944</v>
      </c>
      <c r="O96" s="205"/>
      <c r="P96" s="205"/>
      <c r="Q96" s="205"/>
      <c r="R96" s="116"/>
    </row>
    <row r="97" spans="2:18" s="7" customFormat="1" ht="14.85" customHeight="1">
      <c r="B97" s="113"/>
      <c r="C97" s="114"/>
      <c r="D97" s="115" t="s">
        <v>1211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4">
        <f>N143</f>
        <v>11450</v>
      </c>
      <c r="O97" s="205"/>
      <c r="P97" s="205"/>
      <c r="Q97" s="205"/>
      <c r="R97" s="116"/>
    </row>
    <row r="98" spans="2:18" s="7" customFormat="1" ht="19.9" customHeight="1">
      <c r="B98" s="113"/>
      <c r="C98" s="114"/>
      <c r="D98" s="115" t="s">
        <v>1212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4">
        <f>N146</f>
        <v>39790</v>
      </c>
      <c r="O98" s="205"/>
      <c r="P98" s="205"/>
      <c r="Q98" s="205"/>
      <c r="R98" s="116"/>
    </row>
    <row r="99" spans="2:18" s="7" customFormat="1" ht="19.9" customHeight="1">
      <c r="B99" s="113"/>
      <c r="C99" s="114"/>
      <c r="D99" s="115" t="s">
        <v>1213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04">
        <f>N154</f>
        <v>9500</v>
      </c>
      <c r="O99" s="205"/>
      <c r="P99" s="205"/>
      <c r="Q99" s="205"/>
      <c r="R99" s="116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08" t="s">
        <v>172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01">
        <v>0</v>
      </c>
      <c r="O101" s="206"/>
      <c r="P101" s="206"/>
      <c r="Q101" s="206"/>
      <c r="R101" s="33"/>
      <c r="T101" s="117"/>
      <c r="U101" s="118" t="s">
        <v>41</v>
      </c>
    </row>
    <row r="102" spans="2:18" s="1" customFormat="1" ht="18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29.25" customHeight="1">
      <c r="B103" s="31"/>
      <c r="C103" s="99" t="s">
        <v>144</v>
      </c>
      <c r="D103" s="100"/>
      <c r="E103" s="100"/>
      <c r="F103" s="100"/>
      <c r="G103" s="100"/>
      <c r="H103" s="100"/>
      <c r="I103" s="100"/>
      <c r="J103" s="100"/>
      <c r="K103" s="100"/>
      <c r="L103" s="188">
        <f>ROUND(SUM(N88+N101),2)</f>
        <v>76643</v>
      </c>
      <c r="M103" s="188"/>
      <c r="N103" s="188"/>
      <c r="O103" s="188"/>
      <c r="P103" s="188"/>
      <c r="Q103" s="188"/>
      <c r="R103" s="33"/>
    </row>
    <row r="104" spans="2:18" s="1" customFormat="1" ht="6.9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18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18" s="1" customFormat="1" ht="36.95" customHeight="1">
      <c r="B109" s="31"/>
      <c r="C109" s="156" t="s">
        <v>173</v>
      </c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30" customHeight="1">
      <c r="B111" s="31"/>
      <c r="C111" s="28" t="s">
        <v>17</v>
      </c>
      <c r="D111" s="32"/>
      <c r="E111" s="32"/>
      <c r="F111" s="191" t="str">
        <f>F6</f>
        <v>Přístavba garáže hasičské zbrojnice</v>
      </c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32"/>
      <c r="R111" s="33"/>
    </row>
    <row r="112" spans="2:18" s="1" customFormat="1" ht="36.95" customHeight="1">
      <c r="B112" s="31"/>
      <c r="C112" s="65" t="s">
        <v>152</v>
      </c>
      <c r="D112" s="32"/>
      <c r="E112" s="32"/>
      <c r="F112" s="172" t="str">
        <f>F7</f>
        <v>2017-001-13 - ZTI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F9</f>
        <v>Klecany čp.301</v>
      </c>
      <c r="G114" s="32"/>
      <c r="H114" s="32"/>
      <c r="I114" s="32"/>
      <c r="J114" s="32"/>
      <c r="K114" s="28" t="s">
        <v>23</v>
      </c>
      <c r="L114" s="32"/>
      <c r="M114" s="194" t="str">
        <f>IF(O9="","",O9)</f>
        <v>10. 1. 2017</v>
      </c>
      <c r="N114" s="194"/>
      <c r="O114" s="194"/>
      <c r="P114" s="194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3.5">
      <c r="B116" s="31"/>
      <c r="C116" s="28" t="s">
        <v>25</v>
      </c>
      <c r="D116" s="32"/>
      <c r="E116" s="32"/>
      <c r="F116" s="26" t="str">
        <f>E12</f>
        <v>Město Klecany Do Klecánek 52/24 PSČ 250 67</v>
      </c>
      <c r="G116" s="32"/>
      <c r="H116" s="32"/>
      <c r="I116" s="32"/>
      <c r="J116" s="32"/>
      <c r="K116" s="28" t="s">
        <v>31</v>
      </c>
      <c r="L116" s="32"/>
      <c r="M116" s="158" t="str">
        <f>E18</f>
        <v>ASLB spol.s.r.o.Dětská 178, Praha 10</v>
      </c>
      <c r="N116" s="158"/>
      <c r="O116" s="158"/>
      <c r="P116" s="158"/>
      <c r="Q116" s="158"/>
      <c r="R116" s="33"/>
    </row>
    <row r="117" spans="2:18" s="1" customFormat="1" ht="14.45" customHeight="1">
      <c r="B117" s="31"/>
      <c r="C117" s="28" t="s">
        <v>29</v>
      </c>
      <c r="D117" s="32"/>
      <c r="E117" s="32"/>
      <c r="F117" s="26" t="str">
        <f>IF(E15="","",E15)</f>
        <v xml:space="preserve"> </v>
      </c>
      <c r="G117" s="32"/>
      <c r="H117" s="32"/>
      <c r="I117" s="32"/>
      <c r="J117" s="32"/>
      <c r="K117" s="28" t="s">
        <v>34</v>
      </c>
      <c r="L117" s="32"/>
      <c r="M117" s="158" t="str">
        <f>E21</f>
        <v>Ing. Dana Mlejnková</v>
      </c>
      <c r="N117" s="158"/>
      <c r="O117" s="158"/>
      <c r="P117" s="158"/>
      <c r="Q117" s="158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9"/>
      <c r="C119" s="120" t="s">
        <v>174</v>
      </c>
      <c r="D119" s="121" t="s">
        <v>175</v>
      </c>
      <c r="E119" s="121" t="s">
        <v>59</v>
      </c>
      <c r="F119" s="207" t="s">
        <v>176</v>
      </c>
      <c r="G119" s="207"/>
      <c r="H119" s="207"/>
      <c r="I119" s="207"/>
      <c r="J119" s="121" t="s">
        <v>177</v>
      </c>
      <c r="K119" s="121" t="s">
        <v>178</v>
      </c>
      <c r="L119" s="208" t="s">
        <v>179</v>
      </c>
      <c r="M119" s="208"/>
      <c r="N119" s="207" t="s">
        <v>159</v>
      </c>
      <c r="O119" s="207"/>
      <c r="P119" s="207"/>
      <c r="Q119" s="209"/>
      <c r="R119" s="122"/>
      <c r="T119" s="72" t="s">
        <v>180</v>
      </c>
      <c r="U119" s="73" t="s">
        <v>41</v>
      </c>
      <c r="V119" s="73" t="s">
        <v>181</v>
      </c>
      <c r="W119" s="73" t="s">
        <v>182</v>
      </c>
      <c r="X119" s="73" t="s">
        <v>183</v>
      </c>
      <c r="Y119" s="73" t="s">
        <v>184</v>
      </c>
      <c r="Z119" s="73" t="s">
        <v>185</v>
      </c>
      <c r="AA119" s="74" t="s">
        <v>186</v>
      </c>
    </row>
    <row r="120" spans="2:63" s="1" customFormat="1" ht="29.25" customHeight="1">
      <c r="B120" s="31"/>
      <c r="C120" s="76" t="s">
        <v>155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2">
        <f>BK120</f>
        <v>76643</v>
      </c>
      <c r="O120" s="213"/>
      <c r="P120" s="213"/>
      <c r="Q120" s="213"/>
      <c r="R120" s="33"/>
      <c r="T120" s="75"/>
      <c r="U120" s="47"/>
      <c r="V120" s="47"/>
      <c r="W120" s="123">
        <f>W121+W127</f>
        <v>0</v>
      </c>
      <c r="X120" s="47"/>
      <c r="Y120" s="123">
        <f>Y121+Y127</f>
        <v>0</v>
      </c>
      <c r="Z120" s="47"/>
      <c r="AA120" s="124">
        <f>AA121+AA127</f>
        <v>0</v>
      </c>
      <c r="AT120" s="17" t="s">
        <v>76</v>
      </c>
      <c r="AU120" s="17" t="s">
        <v>161</v>
      </c>
      <c r="BK120" s="125">
        <f>BK121+BK127</f>
        <v>76643</v>
      </c>
    </row>
    <row r="121" spans="2:63" s="9" customFormat="1" ht="37.35" customHeight="1">
      <c r="B121" s="126"/>
      <c r="C121" s="127"/>
      <c r="D121" s="128" t="s">
        <v>162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14">
        <f>BK121</f>
        <v>3040</v>
      </c>
      <c r="O121" s="202"/>
      <c r="P121" s="202"/>
      <c r="Q121" s="202"/>
      <c r="R121" s="129"/>
      <c r="T121" s="130"/>
      <c r="U121" s="127"/>
      <c r="V121" s="127"/>
      <c r="W121" s="131">
        <f>W122</f>
        <v>0</v>
      </c>
      <c r="X121" s="127"/>
      <c r="Y121" s="131">
        <f>Y122</f>
        <v>0</v>
      </c>
      <c r="Z121" s="127"/>
      <c r="AA121" s="132">
        <f>AA122</f>
        <v>0</v>
      </c>
      <c r="AR121" s="133" t="s">
        <v>85</v>
      </c>
      <c r="AT121" s="134" t="s">
        <v>76</v>
      </c>
      <c r="AU121" s="134" t="s">
        <v>77</v>
      </c>
      <c r="AY121" s="133" t="s">
        <v>187</v>
      </c>
      <c r="BK121" s="135">
        <f>BK122</f>
        <v>3040</v>
      </c>
    </row>
    <row r="122" spans="2:63" s="9" customFormat="1" ht="19.9" customHeight="1">
      <c r="B122" s="126"/>
      <c r="C122" s="127"/>
      <c r="D122" s="136" t="s">
        <v>1205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15">
        <f>BK122</f>
        <v>3040</v>
      </c>
      <c r="O122" s="216"/>
      <c r="P122" s="216"/>
      <c r="Q122" s="216"/>
      <c r="R122" s="129"/>
      <c r="T122" s="130"/>
      <c r="U122" s="127"/>
      <c r="V122" s="127"/>
      <c r="W122" s="131">
        <f>SUM(W123:W126)</f>
        <v>0</v>
      </c>
      <c r="X122" s="127"/>
      <c r="Y122" s="131">
        <f>SUM(Y123:Y126)</f>
        <v>0</v>
      </c>
      <c r="Z122" s="127"/>
      <c r="AA122" s="132">
        <f>SUM(AA123:AA126)</f>
        <v>0</v>
      </c>
      <c r="AR122" s="133" t="s">
        <v>85</v>
      </c>
      <c r="AT122" s="134" t="s">
        <v>76</v>
      </c>
      <c r="AU122" s="134" t="s">
        <v>85</v>
      </c>
      <c r="AY122" s="133" t="s">
        <v>187</v>
      </c>
      <c r="BK122" s="135">
        <f>SUM(BK123:BK126)</f>
        <v>3040</v>
      </c>
    </row>
    <row r="123" spans="2:65" s="1" customFormat="1" ht="22.5" customHeight="1">
      <c r="B123" s="137"/>
      <c r="C123" s="138" t="s">
        <v>85</v>
      </c>
      <c r="D123" s="138" t="s">
        <v>188</v>
      </c>
      <c r="E123" s="139" t="s">
        <v>1214</v>
      </c>
      <c r="F123" s="210" t="s">
        <v>1215</v>
      </c>
      <c r="G123" s="210"/>
      <c r="H123" s="210"/>
      <c r="I123" s="210"/>
      <c r="J123" s="140" t="s">
        <v>300</v>
      </c>
      <c r="K123" s="141">
        <v>6</v>
      </c>
      <c r="L123" s="211">
        <v>205</v>
      </c>
      <c r="M123" s="211"/>
      <c r="N123" s="211">
        <f>ROUND(L123*K123,2)</f>
        <v>1230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>V123*K123</f>
        <v>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192</v>
      </c>
      <c r="AT123" s="17" t="s">
        <v>188</v>
      </c>
      <c r="AU123" s="17" t="s">
        <v>150</v>
      </c>
      <c r="AY123" s="17" t="s">
        <v>187</v>
      </c>
      <c r="BE123" s="146">
        <f>IF(U123="základní",N123,0)</f>
        <v>1230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85</v>
      </c>
      <c r="BK123" s="146">
        <f>ROUND(L123*K123,2)</f>
        <v>1230</v>
      </c>
      <c r="BL123" s="17" t="s">
        <v>192</v>
      </c>
      <c r="BM123" s="17" t="s">
        <v>1216</v>
      </c>
    </row>
    <row r="124" spans="2:65" s="1" customFormat="1" ht="22.5" customHeight="1">
      <c r="B124" s="137"/>
      <c r="C124" s="138" t="s">
        <v>150</v>
      </c>
      <c r="D124" s="138" t="s">
        <v>188</v>
      </c>
      <c r="E124" s="139" t="s">
        <v>1217</v>
      </c>
      <c r="F124" s="210" t="s">
        <v>1218</v>
      </c>
      <c r="G124" s="210"/>
      <c r="H124" s="210"/>
      <c r="I124" s="210"/>
      <c r="J124" s="140" t="s">
        <v>300</v>
      </c>
      <c r="K124" s="141">
        <v>2</v>
      </c>
      <c r="L124" s="211">
        <v>290</v>
      </c>
      <c r="M124" s="211"/>
      <c r="N124" s="211">
        <f>ROUND(L124*K124,2)</f>
        <v>580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</v>
      </c>
      <c r="W124" s="144">
        <f>V124*K124</f>
        <v>0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>IF(U124="základní",N124,0)</f>
        <v>580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85</v>
      </c>
      <c r="BK124" s="146">
        <f>ROUND(L124*K124,2)</f>
        <v>580</v>
      </c>
      <c r="BL124" s="17" t="s">
        <v>192</v>
      </c>
      <c r="BM124" s="17" t="s">
        <v>1219</v>
      </c>
    </row>
    <row r="125" spans="2:65" s="1" customFormat="1" ht="22.5" customHeight="1">
      <c r="B125" s="137"/>
      <c r="C125" s="138" t="s">
        <v>198</v>
      </c>
      <c r="D125" s="138" t="s">
        <v>188</v>
      </c>
      <c r="E125" s="139" t="s">
        <v>1220</v>
      </c>
      <c r="F125" s="210" t="s">
        <v>1221</v>
      </c>
      <c r="G125" s="210"/>
      <c r="H125" s="210"/>
      <c r="I125" s="210"/>
      <c r="J125" s="140" t="s">
        <v>300</v>
      </c>
      <c r="K125" s="141">
        <v>4</v>
      </c>
      <c r="L125" s="211">
        <v>150</v>
      </c>
      <c r="M125" s="211"/>
      <c r="N125" s="211">
        <f>ROUND(L125*K125,2)</f>
        <v>600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</v>
      </c>
      <c r="W125" s="144">
        <f>V125*K125</f>
        <v>0</v>
      </c>
      <c r="X125" s="144">
        <v>0</v>
      </c>
      <c r="Y125" s="144">
        <f>X125*K125</f>
        <v>0</v>
      </c>
      <c r="Z125" s="144">
        <v>0</v>
      </c>
      <c r="AA125" s="145">
        <f>Z125*K125</f>
        <v>0</v>
      </c>
      <c r="AR125" s="17" t="s">
        <v>192</v>
      </c>
      <c r="AT125" s="17" t="s">
        <v>188</v>
      </c>
      <c r="AU125" s="17" t="s">
        <v>150</v>
      </c>
      <c r="AY125" s="17" t="s">
        <v>187</v>
      </c>
      <c r="BE125" s="146">
        <f>IF(U125="základní",N125,0)</f>
        <v>600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85</v>
      </c>
      <c r="BK125" s="146">
        <f>ROUND(L125*K125,2)</f>
        <v>600</v>
      </c>
      <c r="BL125" s="17" t="s">
        <v>192</v>
      </c>
      <c r="BM125" s="17" t="s">
        <v>1222</v>
      </c>
    </row>
    <row r="126" spans="2:65" s="1" customFormat="1" ht="22.5" customHeight="1">
      <c r="B126" s="137"/>
      <c r="C126" s="138" t="s">
        <v>192</v>
      </c>
      <c r="D126" s="138" t="s">
        <v>188</v>
      </c>
      <c r="E126" s="139" t="s">
        <v>1223</v>
      </c>
      <c r="F126" s="210" t="s">
        <v>1224</v>
      </c>
      <c r="G126" s="210"/>
      <c r="H126" s="210"/>
      <c r="I126" s="210"/>
      <c r="J126" s="140" t="s">
        <v>300</v>
      </c>
      <c r="K126" s="141">
        <v>2</v>
      </c>
      <c r="L126" s="211">
        <v>315</v>
      </c>
      <c r="M126" s="211"/>
      <c r="N126" s="211">
        <f>ROUND(L126*K126,2)</f>
        <v>630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>V126*K126</f>
        <v>0</v>
      </c>
      <c r="X126" s="144">
        <v>0</v>
      </c>
      <c r="Y126" s="144">
        <f>X126*K126</f>
        <v>0</v>
      </c>
      <c r="Z126" s="144">
        <v>0</v>
      </c>
      <c r="AA126" s="145">
        <f>Z126*K126</f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>IF(U126="základní",N126,0)</f>
        <v>630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85</v>
      </c>
      <c r="BK126" s="146">
        <f>ROUND(L126*K126,2)</f>
        <v>630</v>
      </c>
      <c r="BL126" s="17" t="s">
        <v>192</v>
      </c>
      <c r="BM126" s="17" t="s">
        <v>1225</v>
      </c>
    </row>
    <row r="127" spans="2:63" s="9" customFormat="1" ht="37.35" customHeight="1">
      <c r="B127" s="126"/>
      <c r="C127" s="127"/>
      <c r="D127" s="128" t="s">
        <v>168</v>
      </c>
      <c r="E127" s="128"/>
      <c r="F127" s="128"/>
      <c r="G127" s="128"/>
      <c r="H127" s="128"/>
      <c r="I127" s="128"/>
      <c r="J127" s="128"/>
      <c r="K127" s="128"/>
      <c r="L127" s="128"/>
      <c r="M127" s="128"/>
      <c r="N127" s="219">
        <f>BK127</f>
        <v>73603</v>
      </c>
      <c r="O127" s="220"/>
      <c r="P127" s="220"/>
      <c r="Q127" s="220"/>
      <c r="R127" s="129"/>
      <c r="T127" s="130"/>
      <c r="U127" s="127"/>
      <c r="V127" s="127"/>
      <c r="W127" s="131">
        <f>W128+W139+W146+W154</f>
        <v>0</v>
      </c>
      <c r="X127" s="127"/>
      <c r="Y127" s="131">
        <f>Y128+Y139+Y146+Y154</f>
        <v>0</v>
      </c>
      <c r="Z127" s="127"/>
      <c r="AA127" s="132">
        <f>AA128+AA139+AA146+AA154</f>
        <v>0</v>
      </c>
      <c r="AR127" s="133" t="s">
        <v>150</v>
      </c>
      <c r="AT127" s="134" t="s">
        <v>76</v>
      </c>
      <c r="AU127" s="134" t="s">
        <v>77</v>
      </c>
      <c r="AY127" s="133" t="s">
        <v>187</v>
      </c>
      <c r="BK127" s="135">
        <f>BK128+BK139+BK146+BK154</f>
        <v>73603</v>
      </c>
    </row>
    <row r="128" spans="2:63" s="9" customFormat="1" ht="19.9" customHeight="1">
      <c r="B128" s="126"/>
      <c r="C128" s="127"/>
      <c r="D128" s="136" t="s">
        <v>1206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24">
        <f>BK128</f>
        <v>11919</v>
      </c>
      <c r="O128" s="204"/>
      <c r="P128" s="204"/>
      <c r="Q128" s="204"/>
      <c r="R128" s="129"/>
      <c r="T128" s="130"/>
      <c r="U128" s="127"/>
      <c r="V128" s="127"/>
      <c r="W128" s="131">
        <f>W129+W132</f>
        <v>0</v>
      </c>
      <c r="X128" s="127"/>
      <c r="Y128" s="131">
        <f>Y129+Y132</f>
        <v>0</v>
      </c>
      <c r="Z128" s="127"/>
      <c r="AA128" s="132">
        <f>AA129+AA132</f>
        <v>0</v>
      </c>
      <c r="AR128" s="133" t="s">
        <v>150</v>
      </c>
      <c r="AT128" s="134" t="s">
        <v>76</v>
      </c>
      <c r="AU128" s="134" t="s">
        <v>85</v>
      </c>
      <c r="AY128" s="133" t="s">
        <v>187</v>
      </c>
      <c r="BK128" s="135">
        <f>BK129+BK132</f>
        <v>11919</v>
      </c>
    </row>
    <row r="129" spans="2:63" s="9" customFormat="1" ht="14.85" customHeight="1">
      <c r="B129" s="126"/>
      <c r="C129" s="127"/>
      <c r="D129" s="136" t="s">
        <v>1207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15">
        <f>BK129</f>
        <v>1095</v>
      </c>
      <c r="O129" s="216"/>
      <c r="P129" s="216"/>
      <c r="Q129" s="216"/>
      <c r="R129" s="129"/>
      <c r="T129" s="130"/>
      <c r="U129" s="127"/>
      <c r="V129" s="127"/>
      <c r="W129" s="131">
        <f>SUM(W130:W131)</f>
        <v>0</v>
      </c>
      <c r="X129" s="127"/>
      <c r="Y129" s="131">
        <f>SUM(Y130:Y131)</f>
        <v>0</v>
      </c>
      <c r="Z129" s="127"/>
      <c r="AA129" s="132">
        <f>SUM(AA130:AA131)</f>
        <v>0</v>
      </c>
      <c r="AR129" s="133" t="s">
        <v>150</v>
      </c>
      <c r="AT129" s="134" t="s">
        <v>76</v>
      </c>
      <c r="AU129" s="134" t="s">
        <v>150</v>
      </c>
      <c r="AY129" s="133" t="s">
        <v>187</v>
      </c>
      <c r="BK129" s="135">
        <f>SUM(BK130:BK131)</f>
        <v>1095</v>
      </c>
    </row>
    <row r="130" spans="2:65" s="1" customFormat="1" ht="22.5" customHeight="1">
      <c r="B130" s="137"/>
      <c r="C130" s="138" t="s">
        <v>206</v>
      </c>
      <c r="D130" s="138" t="s">
        <v>188</v>
      </c>
      <c r="E130" s="139" t="s">
        <v>1226</v>
      </c>
      <c r="F130" s="210" t="s">
        <v>1227</v>
      </c>
      <c r="G130" s="210"/>
      <c r="H130" s="210"/>
      <c r="I130" s="210"/>
      <c r="J130" s="140" t="s">
        <v>1186</v>
      </c>
      <c r="K130" s="141">
        <v>1</v>
      </c>
      <c r="L130" s="211">
        <v>642</v>
      </c>
      <c r="M130" s="211"/>
      <c r="N130" s="211">
        <f>ROUND(L130*K130,2)</f>
        <v>642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>V130*K130</f>
        <v>0</v>
      </c>
      <c r="X130" s="144">
        <v>0</v>
      </c>
      <c r="Y130" s="144">
        <f>X130*K130</f>
        <v>0</v>
      </c>
      <c r="Z130" s="144">
        <v>0</v>
      </c>
      <c r="AA130" s="145">
        <f>Z130*K130</f>
        <v>0</v>
      </c>
      <c r="AR130" s="17" t="s">
        <v>250</v>
      </c>
      <c r="AT130" s="17" t="s">
        <v>188</v>
      </c>
      <c r="AU130" s="17" t="s">
        <v>198</v>
      </c>
      <c r="AY130" s="17" t="s">
        <v>187</v>
      </c>
      <c r="BE130" s="146">
        <f>IF(U130="základní",N130,0)</f>
        <v>642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85</v>
      </c>
      <c r="BK130" s="146">
        <f>ROUND(L130*K130,2)</f>
        <v>642</v>
      </c>
      <c r="BL130" s="17" t="s">
        <v>250</v>
      </c>
      <c r="BM130" s="17" t="s">
        <v>1228</v>
      </c>
    </row>
    <row r="131" spans="2:65" s="1" customFormat="1" ht="22.5" customHeight="1">
      <c r="B131" s="137"/>
      <c r="C131" s="138" t="s">
        <v>210</v>
      </c>
      <c r="D131" s="138" t="s">
        <v>188</v>
      </c>
      <c r="E131" s="139" t="s">
        <v>1229</v>
      </c>
      <c r="F131" s="210" t="s">
        <v>1230</v>
      </c>
      <c r="G131" s="210"/>
      <c r="H131" s="210"/>
      <c r="I131" s="210"/>
      <c r="J131" s="140" t="s">
        <v>1186</v>
      </c>
      <c r="K131" s="141">
        <v>1</v>
      </c>
      <c r="L131" s="211">
        <v>453</v>
      </c>
      <c r="M131" s="211"/>
      <c r="N131" s="211">
        <f>ROUND(L131*K131,2)</f>
        <v>453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>V131*K131</f>
        <v>0</v>
      </c>
      <c r="X131" s="144">
        <v>0</v>
      </c>
      <c r="Y131" s="144">
        <f>X131*K131</f>
        <v>0</v>
      </c>
      <c r="Z131" s="144">
        <v>0</v>
      </c>
      <c r="AA131" s="145">
        <f>Z131*K131</f>
        <v>0</v>
      </c>
      <c r="AR131" s="17" t="s">
        <v>250</v>
      </c>
      <c r="AT131" s="17" t="s">
        <v>188</v>
      </c>
      <c r="AU131" s="17" t="s">
        <v>198</v>
      </c>
      <c r="AY131" s="17" t="s">
        <v>187</v>
      </c>
      <c r="BE131" s="146">
        <f>IF(U131="základní",N131,0)</f>
        <v>453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85</v>
      </c>
      <c r="BK131" s="146">
        <f>ROUND(L131*K131,2)</f>
        <v>453</v>
      </c>
      <c r="BL131" s="17" t="s">
        <v>250</v>
      </c>
      <c r="BM131" s="17" t="s">
        <v>1231</v>
      </c>
    </row>
    <row r="132" spans="2:63" s="9" customFormat="1" ht="22.35" customHeight="1">
      <c r="B132" s="126"/>
      <c r="C132" s="127"/>
      <c r="D132" s="136" t="s">
        <v>1208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17">
        <f>BK132</f>
        <v>10824</v>
      </c>
      <c r="O132" s="218"/>
      <c r="P132" s="218"/>
      <c r="Q132" s="218"/>
      <c r="R132" s="129"/>
      <c r="T132" s="130"/>
      <c r="U132" s="127"/>
      <c r="V132" s="127"/>
      <c r="W132" s="131">
        <f>SUM(W133:W138)</f>
        <v>0</v>
      </c>
      <c r="X132" s="127"/>
      <c r="Y132" s="131">
        <f>SUM(Y133:Y138)</f>
        <v>0</v>
      </c>
      <c r="Z132" s="127"/>
      <c r="AA132" s="132">
        <f>SUM(AA133:AA138)</f>
        <v>0</v>
      </c>
      <c r="AR132" s="133" t="s">
        <v>150</v>
      </c>
      <c r="AT132" s="134" t="s">
        <v>76</v>
      </c>
      <c r="AU132" s="134" t="s">
        <v>150</v>
      </c>
      <c r="AY132" s="133" t="s">
        <v>187</v>
      </c>
      <c r="BK132" s="135">
        <f>SUM(BK133:BK138)</f>
        <v>10824</v>
      </c>
    </row>
    <row r="133" spans="2:65" s="1" customFormat="1" ht="31.5" customHeight="1">
      <c r="B133" s="137"/>
      <c r="C133" s="138" t="s">
        <v>214</v>
      </c>
      <c r="D133" s="138" t="s">
        <v>188</v>
      </c>
      <c r="E133" s="139" t="s">
        <v>1232</v>
      </c>
      <c r="F133" s="210" t="s">
        <v>1233</v>
      </c>
      <c r="G133" s="210"/>
      <c r="H133" s="210"/>
      <c r="I133" s="210"/>
      <c r="J133" s="140" t="s">
        <v>196</v>
      </c>
      <c r="K133" s="141">
        <v>6</v>
      </c>
      <c r="L133" s="211">
        <v>251</v>
      </c>
      <c r="M133" s="211"/>
      <c r="N133" s="211">
        <f aca="true" t="shared" si="0" ref="N133:N138">ROUND(L133*K133,2)</f>
        <v>1506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</v>
      </c>
      <c r="W133" s="144">
        <f aca="true" t="shared" si="1" ref="W133:W138">V133*K133</f>
        <v>0</v>
      </c>
      <c r="X133" s="144">
        <v>0</v>
      </c>
      <c r="Y133" s="144">
        <f aca="true" t="shared" si="2" ref="Y133:Y138">X133*K133</f>
        <v>0</v>
      </c>
      <c r="Z133" s="144">
        <v>0</v>
      </c>
      <c r="AA133" s="145">
        <f aca="true" t="shared" si="3" ref="AA133:AA138">Z133*K133</f>
        <v>0</v>
      </c>
      <c r="AR133" s="17" t="s">
        <v>250</v>
      </c>
      <c r="AT133" s="17" t="s">
        <v>188</v>
      </c>
      <c r="AU133" s="17" t="s">
        <v>198</v>
      </c>
      <c r="AY133" s="17" t="s">
        <v>187</v>
      </c>
      <c r="BE133" s="146">
        <f aca="true" t="shared" si="4" ref="BE133:BE138">IF(U133="základní",N133,0)</f>
        <v>1506</v>
      </c>
      <c r="BF133" s="146">
        <f aca="true" t="shared" si="5" ref="BF133:BF138">IF(U133="snížená",N133,0)</f>
        <v>0</v>
      </c>
      <c r="BG133" s="146">
        <f aca="true" t="shared" si="6" ref="BG133:BG138">IF(U133="zákl. přenesená",N133,0)</f>
        <v>0</v>
      </c>
      <c r="BH133" s="146">
        <f aca="true" t="shared" si="7" ref="BH133:BH138">IF(U133="sníž. přenesená",N133,0)</f>
        <v>0</v>
      </c>
      <c r="BI133" s="146">
        <f aca="true" t="shared" si="8" ref="BI133:BI138">IF(U133="nulová",N133,0)</f>
        <v>0</v>
      </c>
      <c r="BJ133" s="17" t="s">
        <v>85</v>
      </c>
      <c r="BK133" s="146">
        <f aca="true" t="shared" si="9" ref="BK133:BK138">ROUND(L133*K133,2)</f>
        <v>1506</v>
      </c>
      <c r="BL133" s="17" t="s">
        <v>250</v>
      </c>
      <c r="BM133" s="17" t="s">
        <v>1234</v>
      </c>
    </row>
    <row r="134" spans="2:65" s="1" customFormat="1" ht="31.5" customHeight="1">
      <c r="B134" s="137"/>
      <c r="C134" s="138" t="s">
        <v>219</v>
      </c>
      <c r="D134" s="138" t="s">
        <v>188</v>
      </c>
      <c r="E134" s="139" t="s">
        <v>1235</v>
      </c>
      <c r="F134" s="210" t="s">
        <v>1236</v>
      </c>
      <c r="G134" s="210"/>
      <c r="H134" s="210"/>
      <c r="I134" s="210"/>
      <c r="J134" s="140" t="s">
        <v>196</v>
      </c>
      <c r="K134" s="141">
        <v>5</v>
      </c>
      <c r="L134" s="211">
        <v>282</v>
      </c>
      <c r="M134" s="211"/>
      <c r="N134" s="211">
        <f t="shared" si="0"/>
        <v>1410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7" t="s">
        <v>250</v>
      </c>
      <c r="AT134" s="17" t="s">
        <v>188</v>
      </c>
      <c r="AU134" s="17" t="s">
        <v>198</v>
      </c>
      <c r="AY134" s="17" t="s">
        <v>187</v>
      </c>
      <c r="BE134" s="146">
        <f t="shared" si="4"/>
        <v>1410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85</v>
      </c>
      <c r="BK134" s="146">
        <f t="shared" si="9"/>
        <v>1410</v>
      </c>
      <c r="BL134" s="17" t="s">
        <v>250</v>
      </c>
      <c r="BM134" s="17" t="s">
        <v>1237</v>
      </c>
    </row>
    <row r="135" spans="2:65" s="1" customFormat="1" ht="22.5" customHeight="1">
      <c r="B135" s="137"/>
      <c r="C135" s="138" t="s">
        <v>223</v>
      </c>
      <c r="D135" s="138" t="s">
        <v>188</v>
      </c>
      <c r="E135" s="139" t="s">
        <v>1238</v>
      </c>
      <c r="F135" s="210" t="s">
        <v>1239</v>
      </c>
      <c r="G135" s="210"/>
      <c r="H135" s="210"/>
      <c r="I135" s="210"/>
      <c r="J135" s="140" t="s">
        <v>196</v>
      </c>
      <c r="K135" s="141">
        <v>7</v>
      </c>
      <c r="L135" s="211">
        <v>276</v>
      </c>
      <c r="M135" s="211"/>
      <c r="N135" s="211">
        <f t="shared" si="0"/>
        <v>1932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7" t="s">
        <v>250</v>
      </c>
      <c r="AT135" s="17" t="s">
        <v>188</v>
      </c>
      <c r="AU135" s="17" t="s">
        <v>198</v>
      </c>
      <c r="AY135" s="17" t="s">
        <v>187</v>
      </c>
      <c r="BE135" s="146">
        <f t="shared" si="4"/>
        <v>1932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85</v>
      </c>
      <c r="BK135" s="146">
        <f t="shared" si="9"/>
        <v>1932</v>
      </c>
      <c r="BL135" s="17" t="s">
        <v>250</v>
      </c>
      <c r="BM135" s="17" t="s">
        <v>1240</v>
      </c>
    </row>
    <row r="136" spans="2:65" s="1" customFormat="1" ht="22.5" customHeight="1">
      <c r="B136" s="137"/>
      <c r="C136" s="138" t="s">
        <v>227</v>
      </c>
      <c r="D136" s="138" t="s">
        <v>188</v>
      </c>
      <c r="E136" s="139" t="s">
        <v>1241</v>
      </c>
      <c r="F136" s="210" t="s">
        <v>1242</v>
      </c>
      <c r="G136" s="210"/>
      <c r="H136" s="210"/>
      <c r="I136" s="210"/>
      <c r="J136" s="140" t="s">
        <v>196</v>
      </c>
      <c r="K136" s="141">
        <v>6</v>
      </c>
      <c r="L136" s="211">
        <v>441</v>
      </c>
      <c r="M136" s="211"/>
      <c r="N136" s="211">
        <f t="shared" si="0"/>
        <v>2646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7" t="s">
        <v>250</v>
      </c>
      <c r="AT136" s="17" t="s">
        <v>188</v>
      </c>
      <c r="AU136" s="17" t="s">
        <v>198</v>
      </c>
      <c r="AY136" s="17" t="s">
        <v>187</v>
      </c>
      <c r="BE136" s="146">
        <f t="shared" si="4"/>
        <v>2646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85</v>
      </c>
      <c r="BK136" s="146">
        <f t="shared" si="9"/>
        <v>2646</v>
      </c>
      <c r="BL136" s="17" t="s">
        <v>250</v>
      </c>
      <c r="BM136" s="17" t="s">
        <v>1243</v>
      </c>
    </row>
    <row r="137" spans="2:65" s="1" customFormat="1" ht="31.5" customHeight="1">
      <c r="B137" s="137"/>
      <c r="C137" s="138" t="s">
        <v>231</v>
      </c>
      <c r="D137" s="138" t="s">
        <v>188</v>
      </c>
      <c r="E137" s="139" t="s">
        <v>1244</v>
      </c>
      <c r="F137" s="210" t="s">
        <v>1245</v>
      </c>
      <c r="G137" s="210"/>
      <c r="H137" s="210"/>
      <c r="I137" s="210"/>
      <c r="J137" s="140" t="s">
        <v>196</v>
      </c>
      <c r="K137" s="141">
        <v>20</v>
      </c>
      <c r="L137" s="211">
        <v>131</v>
      </c>
      <c r="M137" s="211"/>
      <c r="N137" s="211">
        <f t="shared" si="0"/>
        <v>2620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7" t="s">
        <v>250</v>
      </c>
      <c r="AT137" s="17" t="s">
        <v>188</v>
      </c>
      <c r="AU137" s="17" t="s">
        <v>198</v>
      </c>
      <c r="AY137" s="17" t="s">
        <v>187</v>
      </c>
      <c r="BE137" s="146">
        <f t="shared" si="4"/>
        <v>2620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85</v>
      </c>
      <c r="BK137" s="146">
        <f t="shared" si="9"/>
        <v>2620</v>
      </c>
      <c r="BL137" s="17" t="s">
        <v>250</v>
      </c>
      <c r="BM137" s="17" t="s">
        <v>1246</v>
      </c>
    </row>
    <row r="138" spans="2:65" s="1" customFormat="1" ht="22.5" customHeight="1">
      <c r="B138" s="137"/>
      <c r="C138" s="138" t="s">
        <v>235</v>
      </c>
      <c r="D138" s="138" t="s">
        <v>188</v>
      </c>
      <c r="E138" s="139" t="s">
        <v>1247</v>
      </c>
      <c r="F138" s="210" t="s">
        <v>1248</v>
      </c>
      <c r="G138" s="210"/>
      <c r="H138" s="210"/>
      <c r="I138" s="210"/>
      <c r="J138" s="140" t="s">
        <v>1186</v>
      </c>
      <c r="K138" s="141">
        <v>1</v>
      </c>
      <c r="L138" s="211">
        <v>710</v>
      </c>
      <c r="M138" s="211"/>
      <c r="N138" s="211">
        <f t="shared" si="0"/>
        <v>710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7" t="s">
        <v>250</v>
      </c>
      <c r="AT138" s="17" t="s">
        <v>188</v>
      </c>
      <c r="AU138" s="17" t="s">
        <v>198</v>
      </c>
      <c r="AY138" s="17" t="s">
        <v>187</v>
      </c>
      <c r="BE138" s="146">
        <f t="shared" si="4"/>
        <v>710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85</v>
      </c>
      <c r="BK138" s="146">
        <f t="shared" si="9"/>
        <v>710</v>
      </c>
      <c r="BL138" s="17" t="s">
        <v>250</v>
      </c>
      <c r="BM138" s="17" t="s">
        <v>1249</v>
      </c>
    </row>
    <row r="139" spans="2:63" s="9" customFormat="1" ht="29.85" customHeight="1">
      <c r="B139" s="126"/>
      <c r="C139" s="127"/>
      <c r="D139" s="136" t="s">
        <v>1209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225">
        <f>BK139</f>
        <v>12394</v>
      </c>
      <c r="O139" s="226"/>
      <c r="P139" s="226"/>
      <c r="Q139" s="226"/>
      <c r="R139" s="129"/>
      <c r="T139" s="130"/>
      <c r="U139" s="127"/>
      <c r="V139" s="127"/>
      <c r="W139" s="131">
        <f>W140+W143</f>
        <v>0</v>
      </c>
      <c r="X139" s="127"/>
      <c r="Y139" s="131">
        <f>Y140+Y143</f>
        <v>0</v>
      </c>
      <c r="Z139" s="127"/>
      <c r="AA139" s="132">
        <f>AA140+AA143</f>
        <v>0</v>
      </c>
      <c r="AR139" s="133" t="s">
        <v>150</v>
      </c>
      <c r="AT139" s="134" t="s">
        <v>76</v>
      </c>
      <c r="AU139" s="134" t="s">
        <v>85</v>
      </c>
      <c r="AY139" s="133" t="s">
        <v>187</v>
      </c>
      <c r="BK139" s="135">
        <f>BK140+BK143</f>
        <v>12394</v>
      </c>
    </row>
    <row r="140" spans="2:63" s="9" customFormat="1" ht="14.85" customHeight="1">
      <c r="B140" s="126"/>
      <c r="C140" s="127"/>
      <c r="D140" s="136" t="s">
        <v>1210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15">
        <f>BK140</f>
        <v>944</v>
      </c>
      <c r="O140" s="216"/>
      <c r="P140" s="216"/>
      <c r="Q140" s="216"/>
      <c r="R140" s="129"/>
      <c r="T140" s="130"/>
      <c r="U140" s="127"/>
      <c r="V140" s="127"/>
      <c r="W140" s="131">
        <f>SUM(W141:W142)</f>
        <v>0</v>
      </c>
      <c r="X140" s="127"/>
      <c r="Y140" s="131">
        <f>SUM(Y141:Y142)</f>
        <v>0</v>
      </c>
      <c r="Z140" s="127"/>
      <c r="AA140" s="132">
        <f>SUM(AA141:AA142)</f>
        <v>0</v>
      </c>
      <c r="AR140" s="133" t="s">
        <v>150</v>
      </c>
      <c r="AT140" s="134" t="s">
        <v>76</v>
      </c>
      <c r="AU140" s="134" t="s">
        <v>150</v>
      </c>
      <c r="AY140" s="133" t="s">
        <v>187</v>
      </c>
      <c r="BK140" s="135">
        <f>SUM(BK141:BK142)</f>
        <v>944</v>
      </c>
    </row>
    <row r="141" spans="2:65" s="1" customFormat="1" ht="31.5" customHeight="1">
      <c r="B141" s="137"/>
      <c r="C141" s="138" t="s">
        <v>239</v>
      </c>
      <c r="D141" s="138" t="s">
        <v>188</v>
      </c>
      <c r="E141" s="139" t="s">
        <v>1250</v>
      </c>
      <c r="F141" s="210" t="s">
        <v>1251</v>
      </c>
      <c r="G141" s="210"/>
      <c r="H141" s="210"/>
      <c r="I141" s="210"/>
      <c r="J141" s="140" t="s">
        <v>1186</v>
      </c>
      <c r="K141" s="141">
        <v>2</v>
      </c>
      <c r="L141" s="211">
        <v>247</v>
      </c>
      <c r="M141" s="211"/>
      <c r="N141" s="211">
        <f>ROUND(L141*K141,2)</f>
        <v>494</v>
      </c>
      <c r="O141" s="211"/>
      <c r="P141" s="211"/>
      <c r="Q141" s="211"/>
      <c r="R141" s="142"/>
      <c r="T141" s="143" t="s">
        <v>5</v>
      </c>
      <c r="U141" s="40" t="s">
        <v>42</v>
      </c>
      <c r="V141" s="144">
        <v>0</v>
      </c>
      <c r="W141" s="144">
        <f>V141*K141</f>
        <v>0</v>
      </c>
      <c r="X141" s="144">
        <v>0</v>
      </c>
      <c r="Y141" s="144">
        <f>X141*K141</f>
        <v>0</v>
      </c>
      <c r="Z141" s="144">
        <v>0</v>
      </c>
      <c r="AA141" s="145">
        <f>Z141*K141</f>
        <v>0</v>
      </c>
      <c r="AR141" s="17" t="s">
        <v>250</v>
      </c>
      <c r="AT141" s="17" t="s">
        <v>188</v>
      </c>
      <c r="AU141" s="17" t="s">
        <v>198</v>
      </c>
      <c r="AY141" s="17" t="s">
        <v>187</v>
      </c>
      <c r="BE141" s="146">
        <f>IF(U141="základní",N141,0)</f>
        <v>494</v>
      </c>
      <c r="BF141" s="146">
        <f>IF(U141="snížená",N141,0)</f>
        <v>0</v>
      </c>
      <c r="BG141" s="146">
        <f>IF(U141="zákl. přenesená",N141,0)</f>
        <v>0</v>
      </c>
      <c r="BH141" s="146">
        <f>IF(U141="sníž. přenesená",N141,0)</f>
        <v>0</v>
      </c>
      <c r="BI141" s="146">
        <f>IF(U141="nulová",N141,0)</f>
        <v>0</v>
      </c>
      <c r="BJ141" s="17" t="s">
        <v>85</v>
      </c>
      <c r="BK141" s="146">
        <f>ROUND(L141*K141,2)</f>
        <v>494</v>
      </c>
      <c r="BL141" s="17" t="s">
        <v>250</v>
      </c>
      <c r="BM141" s="17" t="s">
        <v>1252</v>
      </c>
    </row>
    <row r="142" spans="2:65" s="1" customFormat="1" ht="22.5" customHeight="1">
      <c r="B142" s="137"/>
      <c r="C142" s="138" t="s">
        <v>243</v>
      </c>
      <c r="D142" s="138" t="s">
        <v>188</v>
      </c>
      <c r="E142" s="139" t="s">
        <v>1253</v>
      </c>
      <c r="F142" s="210" t="s">
        <v>1254</v>
      </c>
      <c r="G142" s="210"/>
      <c r="H142" s="210"/>
      <c r="I142" s="210"/>
      <c r="J142" s="140" t="s">
        <v>1186</v>
      </c>
      <c r="K142" s="141">
        <v>3</v>
      </c>
      <c r="L142" s="211">
        <v>150</v>
      </c>
      <c r="M142" s="211"/>
      <c r="N142" s="211">
        <f>ROUND(L142*K142,2)</f>
        <v>450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</v>
      </c>
      <c r="W142" s="144">
        <f>V142*K142</f>
        <v>0</v>
      </c>
      <c r="X142" s="144">
        <v>0</v>
      </c>
      <c r="Y142" s="144">
        <f>X142*K142</f>
        <v>0</v>
      </c>
      <c r="Z142" s="144">
        <v>0</v>
      </c>
      <c r="AA142" s="145">
        <f>Z142*K142</f>
        <v>0</v>
      </c>
      <c r="AR142" s="17" t="s">
        <v>250</v>
      </c>
      <c r="AT142" s="17" t="s">
        <v>188</v>
      </c>
      <c r="AU142" s="17" t="s">
        <v>198</v>
      </c>
      <c r="AY142" s="17" t="s">
        <v>187</v>
      </c>
      <c r="BE142" s="146">
        <f>IF(U142="základní",N142,0)</f>
        <v>450</v>
      </c>
      <c r="BF142" s="146">
        <f>IF(U142="snížená",N142,0)</f>
        <v>0</v>
      </c>
      <c r="BG142" s="146">
        <f>IF(U142="zákl. přenesená",N142,0)</f>
        <v>0</v>
      </c>
      <c r="BH142" s="146">
        <f>IF(U142="sníž. přenesená",N142,0)</f>
        <v>0</v>
      </c>
      <c r="BI142" s="146">
        <f>IF(U142="nulová",N142,0)</f>
        <v>0</v>
      </c>
      <c r="BJ142" s="17" t="s">
        <v>85</v>
      </c>
      <c r="BK142" s="146">
        <f>ROUND(L142*K142,2)</f>
        <v>450</v>
      </c>
      <c r="BL142" s="17" t="s">
        <v>250</v>
      </c>
      <c r="BM142" s="17" t="s">
        <v>1255</v>
      </c>
    </row>
    <row r="143" spans="2:63" s="9" customFormat="1" ht="22.35" customHeight="1">
      <c r="B143" s="126"/>
      <c r="C143" s="127"/>
      <c r="D143" s="136" t="s">
        <v>1211</v>
      </c>
      <c r="E143" s="136"/>
      <c r="F143" s="136"/>
      <c r="G143" s="136"/>
      <c r="H143" s="136"/>
      <c r="I143" s="136"/>
      <c r="J143" s="136"/>
      <c r="K143" s="136"/>
      <c r="L143" s="136"/>
      <c r="M143" s="136"/>
      <c r="N143" s="217">
        <f>BK143</f>
        <v>11450</v>
      </c>
      <c r="O143" s="218"/>
      <c r="P143" s="218"/>
      <c r="Q143" s="218"/>
      <c r="R143" s="129"/>
      <c r="T143" s="130"/>
      <c r="U143" s="127"/>
      <c r="V143" s="127"/>
      <c r="W143" s="131">
        <f>SUM(W144:W145)</f>
        <v>0</v>
      </c>
      <c r="X143" s="127"/>
      <c r="Y143" s="131">
        <f>SUM(Y144:Y145)</f>
        <v>0</v>
      </c>
      <c r="Z143" s="127"/>
      <c r="AA143" s="132">
        <f>SUM(AA144:AA145)</f>
        <v>0</v>
      </c>
      <c r="AR143" s="133" t="s">
        <v>150</v>
      </c>
      <c r="AT143" s="134" t="s">
        <v>76</v>
      </c>
      <c r="AU143" s="134" t="s">
        <v>150</v>
      </c>
      <c r="AY143" s="133" t="s">
        <v>187</v>
      </c>
      <c r="BK143" s="135">
        <f>SUM(BK144:BK145)</f>
        <v>11450</v>
      </c>
    </row>
    <row r="144" spans="2:65" s="1" customFormat="1" ht="44.25" customHeight="1">
      <c r="B144" s="137"/>
      <c r="C144" s="138" t="s">
        <v>11</v>
      </c>
      <c r="D144" s="138" t="s">
        <v>188</v>
      </c>
      <c r="E144" s="139" t="s">
        <v>1256</v>
      </c>
      <c r="F144" s="210" t="s">
        <v>1257</v>
      </c>
      <c r="G144" s="210"/>
      <c r="H144" s="210"/>
      <c r="I144" s="210"/>
      <c r="J144" s="140" t="s">
        <v>196</v>
      </c>
      <c r="K144" s="141">
        <v>10</v>
      </c>
      <c r="L144" s="211">
        <v>329</v>
      </c>
      <c r="M144" s="211"/>
      <c r="N144" s="211">
        <f>ROUND(L144*K144,2)</f>
        <v>3290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</v>
      </c>
      <c r="W144" s="144">
        <f>V144*K144</f>
        <v>0</v>
      </c>
      <c r="X144" s="144">
        <v>0</v>
      </c>
      <c r="Y144" s="144">
        <f>X144*K144</f>
        <v>0</v>
      </c>
      <c r="Z144" s="144">
        <v>0</v>
      </c>
      <c r="AA144" s="145">
        <f>Z144*K144</f>
        <v>0</v>
      </c>
      <c r="AR144" s="17" t="s">
        <v>250</v>
      </c>
      <c r="AT144" s="17" t="s">
        <v>188</v>
      </c>
      <c r="AU144" s="17" t="s">
        <v>198</v>
      </c>
      <c r="AY144" s="17" t="s">
        <v>187</v>
      </c>
      <c r="BE144" s="146">
        <f>IF(U144="základní",N144,0)</f>
        <v>3290</v>
      </c>
      <c r="BF144" s="146">
        <f>IF(U144="snížená",N144,0)</f>
        <v>0</v>
      </c>
      <c r="BG144" s="146">
        <f>IF(U144="zákl. přenesená",N144,0)</f>
        <v>0</v>
      </c>
      <c r="BH144" s="146">
        <f>IF(U144="sníž. přenesená",N144,0)</f>
        <v>0</v>
      </c>
      <c r="BI144" s="146">
        <f>IF(U144="nulová",N144,0)</f>
        <v>0</v>
      </c>
      <c r="BJ144" s="17" t="s">
        <v>85</v>
      </c>
      <c r="BK144" s="146">
        <f>ROUND(L144*K144,2)</f>
        <v>3290</v>
      </c>
      <c r="BL144" s="17" t="s">
        <v>250</v>
      </c>
      <c r="BM144" s="17" t="s">
        <v>1258</v>
      </c>
    </row>
    <row r="145" spans="2:65" s="1" customFormat="1" ht="22.5" customHeight="1">
      <c r="B145" s="137"/>
      <c r="C145" s="138" t="s">
        <v>250</v>
      </c>
      <c r="D145" s="138" t="s">
        <v>188</v>
      </c>
      <c r="E145" s="139" t="s">
        <v>1259</v>
      </c>
      <c r="F145" s="210" t="s">
        <v>1260</v>
      </c>
      <c r="G145" s="210"/>
      <c r="H145" s="210"/>
      <c r="I145" s="210"/>
      <c r="J145" s="140" t="s">
        <v>196</v>
      </c>
      <c r="K145" s="141">
        <v>20</v>
      </c>
      <c r="L145" s="211">
        <v>408</v>
      </c>
      <c r="M145" s="211"/>
      <c r="N145" s="211">
        <f>ROUND(L145*K145,2)</f>
        <v>8160</v>
      </c>
      <c r="O145" s="211"/>
      <c r="P145" s="211"/>
      <c r="Q145" s="211"/>
      <c r="R145" s="142"/>
      <c r="T145" s="143" t="s">
        <v>5</v>
      </c>
      <c r="U145" s="40" t="s">
        <v>42</v>
      </c>
      <c r="V145" s="144">
        <v>0</v>
      </c>
      <c r="W145" s="144">
        <f>V145*K145</f>
        <v>0</v>
      </c>
      <c r="X145" s="144">
        <v>0</v>
      </c>
      <c r="Y145" s="144">
        <f>X145*K145</f>
        <v>0</v>
      </c>
      <c r="Z145" s="144">
        <v>0</v>
      </c>
      <c r="AA145" s="145">
        <f>Z145*K145</f>
        <v>0</v>
      </c>
      <c r="AR145" s="17" t="s">
        <v>250</v>
      </c>
      <c r="AT145" s="17" t="s">
        <v>188</v>
      </c>
      <c r="AU145" s="17" t="s">
        <v>198</v>
      </c>
      <c r="AY145" s="17" t="s">
        <v>187</v>
      </c>
      <c r="BE145" s="146">
        <f>IF(U145="základní",N145,0)</f>
        <v>8160</v>
      </c>
      <c r="BF145" s="146">
        <f>IF(U145="snížená",N145,0)</f>
        <v>0</v>
      </c>
      <c r="BG145" s="146">
        <f>IF(U145="zákl. přenesená",N145,0)</f>
        <v>0</v>
      </c>
      <c r="BH145" s="146">
        <f>IF(U145="sníž. přenesená",N145,0)</f>
        <v>0</v>
      </c>
      <c r="BI145" s="146">
        <f>IF(U145="nulová",N145,0)</f>
        <v>0</v>
      </c>
      <c r="BJ145" s="17" t="s">
        <v>85</v>
      </c>
      <c r="BK145" s="146">
        <f>ROUND(L145*K145,2)</f>
        <v>8160</v>
      </c>
      <c r="BL145" s="17" t="s">
        <v>250</v>
      </c>
      <c r="BM145" s="17" t="s">
        <v>1261</v>
      </c>
    </row>
    <row r="146" spans="2:63" s="9" customFormat="1" ht="29.85" customHeight="1">
      <c r="B146" s="126"/>
      <c r="C146" s="127"/>
      <c r="D146" s="136" t="s">
        <v>1212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217">
        <f>BK146</f>
        <v>39790</v>
      </c>
      <c r="O146" s="218"/>
      <c r="P146" s="218"/>
      <c r="Q146" s="218"/>
      <c r="R146" s="129"/>
      <c r="T146" s="130"/>
      <c r="U146" s="127"/>
      <c r="V146" s="127"/>
      <c r="W146" s="131">
        <f>SUM(W147:W153)</f>
        <v>0</v>
      </c>
      <c r="X146" s="127"/>
      <c r="Y146" s="131">
        <f>SUM(Y147:Y153)</f>
        <v>0</v>
      </c>
      <c r="Z146" s="127"/>
      <c r="AA146" s="132">
        <f>SUM(AA147:AA153)</f>
        <v>0</v>
      </c>
      <c r="AR146" s="133" t="s">
        <v>150</v>
      </c>
      <c r="AT146" s="134" t="s">
        <v>76</v>
      </c>
      <c r="AU146" s="134" t="s">
        <v>85</v>
      </c>
      <c r="AY146" s="133" t="s">
        <v>187</v>
      </c>
      <c r="BK146" s="135">
        <f>SUM(BK147:BK153)</f>
        <v>39790</v>
      </c>
    </row>
    <row r="147" spans="2:65" s="1" customFormat="1" ht="31.5" customHeight="1">
      <c r="B147" s="137"/>
      <c r="C147" s="138" t="s">
        <v>254</v>
      </c>
      <c r="D147" s="138" t="s">
        <v>188</v>
      </c>
      <c r="E147" s="139" t="s">
        <v>1262</v>
      </c>
      <c r="F147" s="210" t="s">
        <v>1263</v>
      </c>
      <c r="G147" s="210"/>
      <c r="H147" s="210"/>
      <c r="I147" s="210"/>
      <c r="J147" s="140" t="s">
        <v>1186</v>
      </c>
      <c r="K147" s="141">
        <v>1</v>
      </c>
      <c r="L147" s="211">
        <v>1720</v>
      </c>
      <c r="M147" s="211"/>
      <c r="N147" s="211">
        <f aca="true" t="shared" si="10" ref="N147:N153">ROUND(L147*K147,2)</f>
        <v>1720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</v>
      </c>
      <c r="W147" s="144">
        <f aca="true" t="shared" si="11" ref="W147:W153">V147*K147</f>
        <v>0</v>
      </c>
      <c r="X147" s="144">
        <v>0</v>
      </c>
      <c r="Y147" s="144">
        <f aca="true" t="shared" si="12" ref="Y147:Y153">X147*K147</f>
        <v>0</v>
      </c>
      <c r="Z147" s="144">
        <v>0</v>
      </c>
      <c r="AA147" s="145">
        <f aca="true" t="shared" si="13" ref="AA147:AA153">Z147*K147</f>
        <v>0</v>
      </c>
      <c r="AR147" s="17" t="s">
        <v>250</v>
      </c>
      <c r="AT147" s="17" t="s">
        <v>188</v>
      </c>
      <c r="AU147" s="17" t="s">
        <v>150</v>
      </c>
      <c r="AY147" s="17" t="s">
        <v>187</v>
      </c>
      <c r="BE147" s="146">
        <f aca="true" t="shared" si="14" ref="BE147:BE153">IF(U147="základní",N147,0)</f>
        <v>1720</v>
      </c>
      <c r="BF147" s="146">
        <f aca="true" t="shared" si="15" ref="BF147:BF153">IF(U147="snížená",N147,0)</f>
        <v>0</v>
      </c>
      <c r="BG147" s="146">
        <f aca="true" t="shared" si="16" ref="BG147:BG153">IF(U147="zákl. přenesená",N147,0)</f>
        <v>0</v>
      </c>
      <c r="BH147" s="146">
        <f aca="true" t="shared" si="17" ref="BH147:BH153">IF(U147="sníž. přenesená",N147,0)</f>
        <v>0</v>
      </c>
      <c r="BI147" s="146">
        <f aca="true" t="shared" si="18" ref="BI147:BI153">IF(U147="nulová",N147,0)</f>
        <v>0</v>
      </c>
      <c r="BJ147" s="17" t="s">
        <v>85</v>
      </c>
      <c r="BK147" s="146">
        <f aca="true" t="shared" si="19" ref="BK147:BK153">ROUND(L147*K147,2)</f>
        <v>1720</v>
      </c>
      <c r="BL147" s="17" t="s">
        <v>250</v>
      </c>
      <c r="BM147" s="17" t="s">
        <v>1264</v>
      </c>
    </row>
    <row r="148" spans="2:65" s="1" customFormat="1" ht="31.5" customHeight="1">
      <c r="B148" s="137"/>
      <c r="C148" s="138" t="s">
        <v>258</v>
      </c>
      <c r="D148" s="138" t="s">
        <v>188</v>
      </c>
      <c r="E148" s="139" t="s">
        <v>1265</v>
      </c>
      <c r="F148" s="210" t="s">
        <v>1266</v>
      </c>
      <c r="G148" s="210"/>
      <c r="H148" s="210"/>
      <c r="I148" s="210"/>
      <c r="J148" s="140" t="s">
        <v>1186</v>
      </c>
      <c r="K148" s="141">
        <v>1</v>
      </c>
      <c r="L148" s="211">
        <v>4990</v>
      </c>
      <c r="M148" s="211"/>
      <c r="N148" s="211">
        <f t="shared" si="10"/>
        <v>4990</v>
      </c>
      <c r="O148" s="211"/>
      <c r="P148" s="211"/>
      <c r="Q148" s="211"/>
      <c r="R148" s="142"/>
      <c r="T148" s="143" t="s">
        <v>5</v>
      </c>
      <c r="U148" s="40" t="s">
        <v>42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7" t="s">
        <v>250</v>
      </c>
      <c r="AT148" s="17" t="s">
        <v>188</v>
      </c>
      <c r="AU148" s="17" t="s">
        <v>150</v>
      </c>
      <c r="AY148" s="17" t="s">
        <v>187</v>
      </c>
      <c r="BE148" s="146">
        <f t="shared" si="14"/>
        <v>4990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85</v>
      </c>
      <c r="BK148" s="146">
        <f t="shared" si="19"/>
        <v>4990</v>
      </c>
      <c r="BL148" s="17" t="s">
        <v>250</v>
      </c>
      <c r="BM148" s="17" t="s">
        <v>1267</v>
      </c>
    </row>
    <row r="149" spans="2:65" s="1" customFormat="1" ht="31.5" customHeight="1">
      <c r="B149" s="137"/>
      <c r="C149" s="138" t="s">
        <v>262</v>
      </c>
      <c r="D149" s="138" t="s">
        <v>188</v>
      </c>
      <c r="E149" s="139" t="s">
        <v>1268</v>
      </c>
      <c r="F149" s="210" t="s">
        <v>1269</v>
      </c>
      <c r="G149" s="210"/>
      <c r="H149" s="210"/>
      <c r="I149" s="210"/>
      <c r="J149" s="140" t="s">
        <v>1186</v>
      </c>
      <c r="K149" s="141">
        <v>1</v>
      </c>
      <c r="L149" s="211">
        <v>5760</v>
      </c>
      <c r="M149" s="211"/>
      <c r="N149" s="211">
        <f t="shared" si="10"/>
        <v>5760</v>
      </c>
      <c r="O149" s="211"/>
      <c r="P149" s="211"/>
      <c r="Q149" s="211"/>
      <c r="R149" s="142"/>
      <c r="T149" s="143" t="s">
        <v>5</v>
      </c>
      <c r="U149" s="40" t="s">
        <v>42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7" t="s">
        <v>250</v>
      </c>
      <c r="AT149" s="17" t="s">
        <v>188</v>
      </c>
      <c r="AU149" s="17" t="s">
        <v>150</v>
      </c>
      <c r="AY149" s="17" t="s">
        <v>187</v>
      </c>
      <c r="BE149" s="146">
        <f t="shared" si="14"/>
        <v>5760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85</v>
      </c>
      <c r="BK149" s="146">
        <f t="shared" si="19"/>
        <v>5760</v>
      </c>
      <c r="BL149" s="17" t="s">
        <v>250</v>
      </c>
      <c r="BM149" s="17" t="s">
        <v>1270</v>
      </c>
    </row>
    <row r="150" spans="2:65" s="1" customFormat="1" ht="22.5" customHeight="1">
      <c r="B150" s="137"/>
      <c r="C150" s="138" t="s">
        <v>266</v>
      </c>
      <c r="D150" s="138" t="s">
        <v>188</v>
      </c>
      <c r="E150" s="139" t="s">
        <v>1271</v>
      </c>
      <c r="F150" s="210" t="s">
        <v>1272</v>
      </c>
      <c r="G150" s="210"/>
      <c r="H150" s="210"/>
      <c r="I150" s="210"/>
      <c r="J150" s="140" t="s">
        <v>1186</v>
      </c>
      <c r="K150" s="141">
        <v>1</v>
      </c>
      <c r="L150" s="211">
        <v>11900</v>
      </c>
      <c r="M150" s="211"/>
      <c r="N150" s="211">
        <f t="shared" si="10"/>
        <v>11900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7" t="s">
        <v>250</v>
      </c>
      <c r="AT150" s="17" t="s">
        <v>188</v>
      </c>
      <c r="AU150" s="17" t="s">
        <v>150</v>
      </c>
      <c r="AY150" s="17" t="s">
        <v>187</v>
      </c>
      <c r="BE150" s="146">
        <f t="shared" si="14"/>
        <v>11900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85</v>
      </c>
      <c r="BK150" s="146">
        <f t="shared" si="19"/>
        <v>11900</v>
      </c>
      <c r="BL150" s="17" t="s">
        <v>250</v>
      </c>
      <c r="BM150" s="17" t="s">
        <v>1273</v>
      </c>
    </row>
    <row r="151" spans="2:65" s="1" customFormat="1" ht="22.5" customHeight="1">
      <c r="B151" s="137"/>
      <c r="C151" s="138" t="s">
        <v>10</v>
      </c>
      <c r="D151" s="138" t="s">
        <v>188</v>
      </c>
      <c r="E151" s="139" t="s">
        <v>1274</v>
      </c>
      <c r="F151" s="210" t="s">
        <v>1275</v>
      </c>
      <c r="G151" s="210"/>
      <c r="H151" s="210"/>
      <c r="I151" s="210"/>
      <c r="J151" s="140" t="s">
        <v>1186</v>
      </c>
      <c r="K151" s="141">
        <v>1</v>
      </c>
      <c r="L151" s="211">
        <v>9000</v>
      </c>
      <c r="M151" s="211"/>
      <c r="N151" s="211">
        <f t="shared" si="10"/>
        <v>9000</v>
      </c>
      <c r="O151" s="211"/>
      <c r="P151" s="211"/>
      <c r="Q151" s="211"/>
      <c r="R151" s="142"/>
      <c r="T151" s="143" t="s">
        <v>5</v>
      </c>
      <c r="U151" s="40" t="s">
        <v>42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7" t="s">
        <v>250</v>
      </c>
      <c r="AT151" s="17" t="s">
        <v>188</v>
      </c>
      <c r="AU151" s="17" t="s">
        <v>150</v>
      </c>
      <c r="AY151" s="17" t="s">
        <v>187</v>
      </c>
      <c r="BE151" s="146">
        <f t="shared" si="14"/>
        <v>9000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85</v>
      </c>
      <c r="BK151" s="146">
        <f t="shared" si="19"/>
        <v>9000</v>
      </c>
      <c r="BL151" s="17" t="s">
        <v>250</v>
      </c>
      <c r="BM151" s="17" t="s">
        <v>1276</v>
      </c>
    </row>
    <row r="152" spans="2:65" s="1" customFormat="1" ht="22.5" customHeight="1">
      <c r="B152" s="137"/>
      <c r="C152" s="138" t="s">
        <v>273</v>
      </c>
      <c r="D152" s="138" t="s">
        <v>188</v>
      </c>
      <c r="E152" s="139" t="s">
        <v>1277</v>
      </c>
      <c r="F152" s="210" t="s">
        <v>1278</v>
      </c>
      <c r="G152" s="210"/>
      <c r="H152" s="210"/>
      <c r="I152" s="210"/>
      <c r="J152" s="140" t="s">
        <v>1186</v>
      </c>
      <c r="K152" s="141">
        <v>1</v>
      </c>
      <c r="L152" s="211">
        <v>2920</v>
      </c>
      <c r="M152" s="211"/>
      <c r="N152" s="211">
        <f t="shared" si="10"/>
        <v>2920</v>
      </c>
      <c r="O152" s="211"/>
      <c r="P152" s="211"/>
      <c r="Q152" s="211"/>
      <c r="R152" s="142"/>
      <c r="T152" s="143" t="s">
        <v>5</v>
      </c>
      <c r="U152" s="40" t="s">
        <v>42</v>
      </c>
      <c r="V152" s="144">
        <v>0</v>
      </c>
      <c r="W152" s="144">
        <f t="shared" si="11"/>
        <v>0</v>
      </c>
      <c r="X152" s="144">
        <v>0</v>
      </c>
      <c r="Y152" s="144">
        <f t="shared" si="12"/>
        <v>0</v>
      </c>
      <c r="Z152" s="144">
        <v>0</v>
      </c>
      <c r="AA152" s="145">
        <f t="shared" si="13"/>
        <v>0</v>
      </c>
      <c r="AR152" s="17" t="s">
        <v>250</v>
      </c>
      <c r="AT152" s="17" t="s">
        <v>188</v>
      </c>
      <c r="AU152" s="17" t="s">
        <v>150</v>
      </c>
      <c r="AY152" s="17" t="s">
        <v>187</v>
      </c>
      <c r="BE152" s="146">
        <f t="shared" si="14"/>
        <v>2920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85</v>
      </c>
      <c r="BK152" s="146">
        <f t="shared" si="19"/>
        <v>2920</v>
      </c>
      <c r="BL152" s="17" t="s">
        <v>250</v>
      </c>
      <c r="BM152" s="17" t="s">
        <v>1279</v>
      </c>
    </row>
    <row r="153" spans="2:65" s="1" customFormat="1" ht="31.5" customHeight="1">
      <c r="B153" s="137"/>
      <c r="C153" s="138" t="s">
        <v>277</v>
      </c>
      <c r="D153" s="138" t="s">
        <v>188</v>
      </c>
      <c r="E153" s="139" t="s">
        <v>1280</v>
      </c>
      <c r="F153" s="210" t="s">
        <v>1281</v>
      </c>
      <c r="G153" s="210"/>
      <c r="H153" s="210"/>
      <c r="I153" s="210"/>
      <c r="J153" s="140" t="s">
        <v>1186</v>
      </c>
      <c r="K153" s="141">
        <v>1</v>
      </c>
      <c r="L153" s="211">
        <v>3500</v>
      </c>
      <c r="M153" s="211"/>
      <c r="N153" s="211">
        <f t="shared" si="10"/>
        <v>3500</v>
      </c>
      <c r="O153" s="211"/>
      <c r="P153" s="211"/>
      <c r="Q153" s="211"/>
      <c r="R153" s="142"/>
      <c r="T153" s="143" t="s">
        <v>5</v>
      </c>
      <c r="U153" s="40" t="s">
        <v>42</v>
      </c>
      <c r="V153" s="144">
        <v>0</v>
      </c>
      <c r="W153" s="144">
        <f t="shared" si="11"/>
        <v>0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7" t="s">
        <v>250</v>
      </c>
      <c r="AT153" s="17" t="s">
        <v>188</v>
      </c>
      <c r="AU153" s="17" t="s">
        <v>150</v>
      </c>
      <c r="AY153" s="17" t="s">
        <v>187</v>
      </c>
      <c r="BE153" s="146">
        <f t="shared" si="14"/>
        <v>3500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85</v>
      </c>
      <c r="BK153" s="146">
        <f t="shared" si="19"/>
        <v>3500</v>
      </c>
      <c r="BL153" s="17" t="s">
        <v>250</v>
      </c>
      <c r="BM153" s="17" t="s">
        <v>1282</v>
      </c>
    </row>
    <row r="154" spans="2:63" s="9" customFormat="1" ht="29.85" customHeight="1">
      <c r="B154" s="126"/>
      <c r="C154" s="127"/>
      <c r="D154" s="136" t="s">
        <v>1213</v>
      </c>
      <c r="E154" s="136"/>
      <c r="F154" s="136"/>
      <c r="G154" s="136"/>
      <c r="H154" s="136"/>
      <c r="I154" s="136"/>
      <c r="J154" s="136"/>
      <c r="K154" s="136"/>
      <c r="L154" s="136"/>
      <c r="M154" s="136"/>
      <c r="N154" s="217">
        <f>BK154</f>
        <v>9500</v>
      </c>
      <c r="O154" s="218"/>
      <c r="P154" s="218"/>
      <c r="Q154" s="218"/>
      <c r="R154" s="129"/>
      <c r="T154" s="130"/>
      <c r="U154" s="127"/>
      <c r="V154" s="127"/>
      <c r="W154" s="131">
        <f>SUM(W155:W158)</f>
        <v>0</v>
      </c>
      <c r="X154" s="127"/>
      <c r="Y154" s="131">
        <f>SUM(Y155:Y158)</f>
        <v>0</v>
      </c>
      <c r="Z154" s="127"/>
      <c r="AA154" s="132">
        <f>SUM(AA155:AA158)</f>
        <v>0</v>
      </c>
      <c r="AR154" s="133" t="s">
        <v>150</v>
      </c>
      <c r="AT154" s="134" t="s">
        <v>76</v>
      </c>
      <c r="AU154" s="134" t="s">
        <v>85</v>
      </c>
      <c r="AY154" s="133" t="s">
        <v>187</v>
      </c>
      <c r="BK154" s="135">
        <f>SUM(BK155:BK158)</f>
        <v>9500</v>
      </c>
    </row>
    <row r="155" spans="2:65" s="1" customFormat="1" ht="22.5" customHeight="1">
      <c r="B155" s="137"/>
      <c r="C155" s="138" t="s">
        <v>281</v>
      </c>
      <c r="D155" s="138" t="s">
        <v>188</v>
      </c>
      <c r="E155" s="139" t="s">
        <v>1283</v>
      </c>
      <c r="F155" s="210" t="s">
        <v>1284</v>
      </c>
      <c r="G155" s="210"/>
      <c r="H155" s="210"/>
      <c r="I155" s="210"/>
      <c r="J155" s="140" t="s">
        <v>1186</v>
      </c>
      <c r="K155" s="141">
        <v>1</v>
      </c>
      <c r="L155" s="211">
        <v>2500</v>
      </c>
      <c r="M155" s="211"/>
      <c r="N155" s="211">
        <f>ROUND(L155*K155,2)</f>
        <v>2500</v>
      </c>
      <c r="O155" s="211"/>
      <c r="P155" s="211"/>
      <c r="Q155" s="211"/>
      <c r="R155" s="142"/>
      <c r="T155" s="143" t="s">
        <v>5</v>
      </c>
      <c r="U155" s="40" t="s">
        <v>42</v>
      </c>
      <c r="V155" s="144">
        <v>0</v>
      </c>
      <c r="W155" s="144">
        <f>V155*K155</f>
        <v>0</v>
      </c>
      <c r="X155" s="144">
        <v>0</v>
      </c>
      <c r="Y155" s="144">
        <f>X155*K155</f>
        <v>0</v>
      </c>
      <c r="Z155" s="144">
        <v>0</v>
      </c>
      <c r="AA155" s="145">
        <f>Z155*K155</f>
        <v>0</v>
      </c>
      <c r="AR155" s="17" t="s">
        <v>250</v>
      </c>
      <c r="AT155" s="17" t="s">
        <v>188</v>
      </c>
      <c r="AU155" s="17" t="s">
        <v>150</v>
      </c>
      <c r="AY155" s="17" t="s">
        <v>187</v>
      </c>
      <c r="BE155" s="146">
        <f>IF(U155="základní",N155,0)</f>
        <v>2500</v>
      </c>
      <c r="BF155" s="146">
        <f>IF(U155="snížená",N155,0)</f>
        <v>0</v>
      </c>
      <c r="BG155" s="146">
        <f>IF(U155="zákl. přenesená",N155,0)</f>
        <v>0</v>
      </c>
      <c r="BH155" s="146">
        <f>IF(U155="sníž. přenesená",N155,0)</f>
        <v>0</v>
      </c>
      <c r="BI155" s="146">
        <f>IF(U155="nulová",N155,0)</f>
        <v>0</v>
      </c>
      <c r="BJ155" s="17" t="s">
        <v>85</v>
      </c>
      <c r="BK155" s="146">
        <f>ROUND(L155*K155,2)</f>
        <v>2500</v>
      </c>
      <c r="BL155" s="17" t="s">
        <v>250</v>
      </c>
      <c r="BM155" s="17" t="s">
        <v>1285</v>
      </c>
    </row>
    <row r="156" spans="2:65" s="1" customFormat="1" ht="31.5" customHeight="1">
      <c r="B156" s="137"/>
      <c r="C156" s="138" t="s">
        <v>285</v>
      </c>
      <c r="D156" s="138" t="s">
        <v>188</v>
      </c>
      <c r="E156" s="139" t="s">
        <v>1286</v>
      </c>
      <c r="F156" s="210" t="s">
        <v>1287</v>
      </c>
      <c r="G156" s="210"/>
      <c r="H156" s="210"/>
      <c r="I156" s="210"/>
      <c r="J156" s="140" t="s">
        <v>1186</v>
      </c>
      <c r="K156" s="141">
        <v>1</v>
      </c>
      <c r="L156" s="211">
        <v>2500</v>
      </c>
      <c r="M156" s="211"/>
      <c r="N156" s="211">
        <f>ROUND(L156*K156,2)</f>
        <v>2500</v>
      </c>
      <c r="O156" s="211"/>
      <c r="P156" s="211"/>
      <c r="Q156" s="211"/>
      <c r="R156" s="142"/>
      <c r="T156" s="143" t="s">
        <v>5</v>
      </c>
      <c r="U156" s="40" t="s">
        <v>42</v>
      </c>
      <c r="V156" s="144">
        <v>0</v>
      </c>
      <c r="W156" s="144">
        <f>V156*K156</f>
        <v>0</v>
      </c>
      <c r="X156" s="144">
        <v>0</v>
      </c>
      <c r="Y156" s="144">
        <f>X156*K156</f>
        <v>0</v>
      </c>
      <c r="Z156" s="144">
        <v>0</v>
      </c>
      <c r="AA156" s="145">
        <f>Z156*K156</f>
        <v>0</v>
      </c>
      <c r="AR156" s="17" t="s">
        <v>250</v>
      </c>
      <c r="AT156" s="17" t="s">
        <v>188</v>
      </c>
      <c r="AU156" s="17" t="s">
        <v>150</v>
      </c>
      <c r="AY156" s="17" t="s">
        <v>187</v>
      </c>
      <c r="BE156" s="146">
        <f>IF(U156="základní",N156,0)</f>
        <v>2500</v>
      </c>
      <c r="BF156" s="146">
        <f>IF(U156="snížená",N156,0)</f>
        <v>0</v>
      </c>
      <c r="BG156" s="146">
        <f>IF(U156="zákl. přenesená",N156,0)</f>
        <v>0</v>
      </c>
      <c r="BH156" s="146">
        <f>IF(U156="sníž. přenesená",N156,0)</f>
        <v>0</v>
      </c>
      <c r="BI156" s="146">
        <f>IF(U156="nulová",N156,0)</f>
        <v>0</v>
      </c>
      <c r="BJ156" s="17" t="s">
        <v>85</v>
      </c>
      <c r="BK156" s="146">
        <f>ROUND(L156*K156,2)</f>
        <v>2500</v>
      </c>
      <c r="BL156" s="17" t="s">
        <v>250</v>
      </c>
      <c r="BM156" s="17" t="s">
        <v>1288</v>
      </c>
    </row>
    <row r="157" spans="2:65" s="1" customFormat="1" ht="31.5" customHeight="1">
      <c r="B157" s="137"/>
      <c r="C157" s="138" t="s">
        <v>386</v>
      </c>
      <c r="D157" s="138" t="s">
        <v>188</v>
      </c>
      <c r="E157" s="139" t="s">
        <v>1289</v>
      </c>
      <c r="F157" s="210" t="s">
        <v>1290</v>
      </c>
      <c r="G157" s="210"/>
      <c r="H157" s="210"/>
      <c r="I157" s="210"/>
      <c r="J157" s="140" t="s">
        <v>1186</v>
      </c>
      <c r="K157" s="141">
        <v>1</v>
      </c>
      <c r="L157" s="211">
        <v>2500</v>
      </c>
      <c r="M157" s="211"/>
      <c r="N157" s="211">
        <f>ROUND(L157*K157,2)</f>
        <v>2500</v>
      </c>
      <c r="O157" s="211"/>
      <c r="P157" s="211"/>
      <c r="Q157" s="211"/>
      <c r="R157" s="142"/>
      <c r="T157" s="143" t="s">
        <v>5</v>
      </c>
      <c r="U157" s="40" t="s">
        <v>42</v>
      </c>
      <c r="V157" s="144">
        <v>0</v>
      </c>
      <c r="W157" s="144">
        <f>V157*K157</f>
        <v>0</v>
      </c>
      <c r="X157" s="144">
        <v>0</v>
      </c>
      <c r="Y157" s="144">
        <f>X157*K157</f>
        <v>0</v>
      </c>
      <c r="Z157" s="144">
        <v>0</v>
      </c>
      <c r="AA157" s="145">
        <f>Z157*K157</f>
        <v>0</v>
      </c>
      <c r="AR157" s="17" t="s">
        <v>250</v>
      </c>
      <c r="AT157" s="17" t="s">
        <v>188</v>
      </c>
      <c r="AU157" s="17" t="s">
        <v>150</v>
      </c>
      <c r="AY157" s="17" t="s">
        <v>187</v>
      </c>
      <c r="BE157" s="146">
        <f>IF(U157="základní",N157,0)</f>
        <v>2500</v>
      </c>
      <c r="BF157" s="146">
        <f>IF(U157="snížená",N157,0)</f>
        <v>0</v>
      </c>
      <c r="BG157" s="146">
        <f>IF(U157="zákl. přenesená",N157,0)</f>
        <v>0</v>
      </c>
      <c r="BH157" s="146">
        <f>IF(U157="sníž. přenesená",N157,0)</f>
        <v>0</v>
      </c>
      <c r="BI157" s="146">
        <f>IF(U157="nulová",N157,0)</f>
        <v>0</v>
      </c>
      <c r="BJ157" s="17" t="s">
        <v>85</v>
      </c>
      <c r="BK157" s="146">
        <f>ROUND(L157*K157,2)</f>
        <v>2500</v>
      </c>
      <c r="BL157" s="17" t="s">
        <v>250</v>
      </c>
      <c r="BM157" s="17" t="s">
        <v>1291</v>
      </c>
    </row>
    <row r="158" spans="2:65" s="1" customFormat="1" ht="31.5" customHeight="1">
      <c r="B158" s="137"/>
      <c r="C158" s="138" t="s">
        <v>390</v>
      </c>
      <c r="D158" s="138" t="s">
        <v>188</v>
      </c>
      <c r="E158" s="139" t="s">
        <v>1292</v>
      </c>
      <c r="F158" s="210" t="s">
        <v>1293</v>
      </c>
      <c r="G158" s="210"/>
      <c r="H158" s="210"/>
      <c r="I158" s="210"/>
      <c r="J158" s="140" t="s">
        <v>1186</v>
      </c>
      <c r="K158" s="141">
        <v>1</v>
      </c>
      <c r="L158" s="211">
        <v>2000</v>
      </c>
      <c r="M158" s="211"/>
      <c r="N158" s="211">
        <f>ROUND(L158*K158,2)</f>
        <v>2000</v>
      </c>
      <c r="O158" s="211"/>
      <c r="P158" s="211"/>
      <c r="Q158" s="211"/>
      <c r="R158" s="142"/>
      <c r="T158" s="143" t="s">
        <v>5</v>
      </c>
      <c r="U158" s="147" t="s">
        <v>42</v>
      </c>
      <c r="V158" s="148">
        <v>0</v>
      </c>
      <c r="W158" s="148">
        <f>V158*K158</f>
        <v>0</v>
      </c>
      <c r="X158" s="148">
        <v>0</v>
      </c>
      <c r="Y158" s="148">
        <f>X158*K158</f>
        <v>0</v>
      </c>
      <c r="Z158" s="148">
        <v>0</v>
      </c>
      <c r="AA158" s="149">
        <f>Z158*K158</f>
        <v>0</v>
      </c>
      <c r="AR158" s="17" t="s">
        <v>250</v>
      </c>
      <c r="AT158" s="17" t="s">
        <v>188</v>
      </c>
      <c r="AU158" s="17" t="s">
        <v>150</v>
      </c>
      <c r="AY158" s="17" t="s">
        <v>187</v>
      </c>
      <c r="BE158" s="146">
        <f>IF(U158="základní",N158,0)</f>
        <v>2000</v>
      </c>
      <c r="BF158" s="146">
        <f>IF(U158="snížená",N158,0)</f>
        <v>0</v>
      </c>
      <c r="BG158" s="146">
        <f>IF(U158="zákl. přenesená",N158,0)</f>
        <v>0</v>
      </c>
      <c r="BH158" s="146">
        <f>IF(U158="sníž. přenesená",N158,0)</f>
        <v>0</v>
      </c>
      <c r="BI158" s="146">
        <f>IF(U158="nulová",N158,0)</f>
        <v>0</v>
      </c>
      <c r="BJ158" s="17" t="s">
        <v>85</v>
      </c>
      <c r="BK158" s="146">
        <f>ROUND(L158*K158,2)</f>
        <v>2000</v>
      </c>
      <c r="BL158" s="17" t="s">
        <v>250</v>
      </c>
      <c r="BM158" s="17" t="s">
        <v>1294</v>
      </c>
    </row>
    <row r="159" spans="2:18" s="1" customFormat="1" ht="6.95" customHeight="1"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</sheetData>
  <mergeCells count="154">
    <mergeCell ref="H1:K1"/>
    <mergeCell ref="S2:AC2"/>
    <mergeCell ref="F158:I158"/>
    <mergeCell ref="L158:M158"/>
    <mergeCell ref="N158:Q158"/>
    <mergeCell ref="N120:Q120"/>
    <mergeCell ref="N121:Q121"/>
    <mergeCell ref="N122:Q122"/>
    <mergeCell ref="N127:Q127"/>
    <mergeCell ref="N128:Q128"/>
    <mergeCell ref="N129:Q129"/>
    <mergeCell ref="N132:Q132"/>
    <mergeCell ref="N139:Q139"/>
    <mergeCell ref="N140:Q140"/>
    <mergeCell ref="N143:Q143"/>
    <mergeCell ref="N146:Q146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25:I125"/>
    <mergeCell ref="L125:M125"/>
    <mergeCell ref="N125:Q125"/>
    <mergeCell ref="F126:I126"/>
    <mergeCell ref="L126:M126"/>
    <mergeCell ref="N126:Q126"/>
    <mergeCell ref="F130:I130"/>
    <mergeCell ref="L130:M130"/>
    <mergeCell ref="N130:Q130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1295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46100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N95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46100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ROUND((SUM(BE95:BE96)+SUM(BE114:BE136)),2)</f>
        <v>46100</v>
      </c>
      <c r="I32" s="193"/>
      <c r="J32" s="193"/>
      <c r="K32" s="32"/>
      <c r="L32" s="32"/>
      <c r="M32" s="196">
        <f>ROUND(ROUND((SUM(BE95:BE96)+SUM(BE114:BE136)),2)*F32,2)</f>
        <v>9681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ROUND((SUM(BF95:BF96)+SUM(BF114:BF136)),2)</f>
        <v>0</v>
      </c>
      <c r="I33" s="193"/>
      <c r="J33" s="193"/>
      <c r="K33" s="32"/>
      <c r="L33" s="32"/>
      <c r="M33" s="196">
        <f>ROUND(ROUND((SUM(BF95:BF96)+SUM(BF114:BF136)),2)*F33,2)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ROUND((SUM(BG95:BG96)+SUM(BG114:BG136)),2)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ROUND((SUM(BH95:BH96)+SUM(BH114:BH136)),2)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ROUND((SUM(BI95:BI96)+SUM(BI114:BI136)),2)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55781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2017-001-14 - UT- vytápění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N114</f>
        <v>46100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N115</f>
        <v>46100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1296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N116</f>
        <v>16750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1297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N125</f>
        <v>7963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1298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N129</f>
        <v>2996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1299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N133</f>
        <v>18391</v>
      </c>
      <c r="O93" s="205"/>
      <c r="P93" s="205"/>
      <c r="Q93" s="205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172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1">
        <v>0</v>
      </c>
      <c r="O95" s="206"/>
      <c r="P95" s="206"/>
      <c r="Q95" s="206"/>
      <c r="R95" s="33"/>
      <c r="T95" s="117"/>
      <c r="U95" s="118" t="s">
        <v>41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144</v>
      </c>
      <c r="D97" s="100"/>
      <c r="E97" s="100"/>
      <c r="F97" s="100"/>
      <c r="G97" s="100"/>
      <c r="H97" s="100"/>
      <c r="I97" s="100"/>
      <c r="J97" s="100"/>
      <c r="K97" s="100"/>
      <c r="L97" s="188">
        <f>ROUND(SUM(N88+N95),2)</f>
        <v>46100</v>
      </c>
      <c r="M97" s="188"/>
      <c r="N97" s="188"/>
      <c r="O97" s="188"/>
      <c r="P97" s="188"/>
      <c r="Q97" s="188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6" t="s">
        <v>173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91" t="str">
        <f>F6</f>
        <v>Přístavba garáže hasičské zbrojnice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32"/>
      <c r="R105" s="33"/>
    </row>
    <row r="106" spans="2:18" s="1" customFormat="1" ht="36.95" customHeight="1">
      <c r="B106" s="31"/>
      <c r="C106" s="65" t="s">
        <v>152</v>
      </c>
      <c r="D106" s="32"/>
      <c r="E106" s="32"/>
      <c r="F106" s="172" t="str">
        <f>F7</f>
        <v>2017-001-14 - UT- vytápění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Klecany čp.301</v>
      </c>
      <c r="G108" s="32"/>
      <c r="H108" s="32"/>
      <c r="I108" s="32"/>
      <c r="J108" s="32"/>
      <c r="K108" s="28" t="s">
        <v>23</v>
      </c>
      <c r="L108" s="32"/>
      <c r="M108" s="194" t="str">
        <f>IF(O9="","",O9)</f>
        <v>10. 1. 2017</v>
      </c>
      <c r="N108" s="194"/>
      <c r="O108" s="194"/>
      <c r="P108" s="19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3.5">
      <c r="B110" s="31"/>
      <c r="C110" s="28" t="s">
        <v>25</v>
      </c>
      <c r="D110" s="32"/>
      <c r="E110" s="32"/>
      <c r="F110" s="26" t="str">
        <f>E12</f>
        <v>Město Klecany Do Klecánek 52/24 PSČ 250 67</v>
      </c>
      <c r="G110" s="32"/>
      <c r="H110" s="32"/>
      <c r="I110" s="32"/>
      <c r="J110" s="32"/>
      <c r="K110" s="28" t="s">
        <v>31</v>
      </c>
      <c r="L110" s="32"/>
      <c r="M110" s="158" t="str">
        <f>E18</f>
        <v>ASLB spol.s.r.o.Dětská 178, Praha 10</v>
      </c>
      <c r="N110" s="158"/>
      <c r="O110" s="158"/>
      <c r="P110" s="158"/>
      <c r="Q110" s="158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34</v>
      </c>
      <c r="L111" s="32"/>
      <c r="M111" s="158" t="str">
        <f>E21</f>
        <v>Ing. Dana Mlejnková</v>
      </c>
      <c r="N111" s="158"/>
      <c r="O111" s="158"/>
      <c r="P111" s="158"/>
      <c r="Q111" s="15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174</v>
      </c>
      <c r="D113" s="121" t="s">
        <v>175</v>
      </c>
      <c r="E113" s="121" t="s">
        <v>59</v>
      </c>
      <c r="F113" s="207" t="s">
        <v>176</v>
      </c>
      <c r="G113" s="207"/>
      <c r="H113" s="207"/>
      <c r="I113" s="207"/>
      <c r="J113" s="121" t="s">
        <v>177</v>
      </c>
      <c r="K113" s="121" t="s">
        <v>178</v>
      </c>
      <c r="L113" s="208" t="s">
        <v>179</v>
      </c>
      <c r="M113" s="208"/>
      <c r="N113" s="207" t="s">
        <v>159</v>
      </c>
      <c r="O113" s="207"/>
      <c r="P113" s="207"/>
      <c r="Q113" s="209"/>
      <c r="R113" s="122"/>
      <c r="T113" s="72" t="s">
        <v>180</v>
      </c>
      <c r="U113" s="73" t="s">
        <v>41</v>
      </c>
      <c r="V113" s="73" t="s">
        <v>181</v>
      </c>
      <c r="W113" s="73" t="s">
        <v>182</v>
      </c>
      <c r="X113" s="73" t="s">
        <v>183</v>
      </c>
      <c r="Y113" s="73" t="s">
        <v>184</v>
      </c>
      <c r="Z113" s="73" t="s">
        <v>185</v>
      </c>
      <c r="AA113" s="74" t="s">
        <v>186</v>
      </c>
    </row>
    <row r="114" spans="2:63" s="1" customFormat="1" ht="29.25" customHeight="1">
      <c r="B114" s="31"/>
      <c r="C114" s="76" t="s">
        <v>155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2">
        <f>BK114</f>
        <v>46100</v>
      </c>
      <c r="O114" s="213"/>
      <c r="P114" s="213"/>
      <c r="Q114" s="213"/>
      <c r="R114" s="33"/>
      <c r="T114" s="75"/>
      <c r="U114" s="47"/>
      <c r="V114" s="47"/>
      <c r="W114" s="123">
        <f>W115</f>
        <v>0</v>
      </c>
      <c r="X114" s="47"/>
      <c r="Y114" s="123">
        <f>Y115</f>
        <v>0</v>
      </c>
      <c r="Z114" s="47"/>
      <c r="AA114" s="124">
        <f>AA115</f>
        <v>0</v>
      </c>
      <c r="AT114" s="17" t="s">
        <v>76</v>
      </c>
      <c r="AU114" s="17" t="s">
        <v>161</v>
      </c>
      <c r="BK114" s="125">
        <f>BK115</f>
        <v>46100</v>
      </c>
    </row>
    <row r="115" spans="2:63" s="9" customFormat="1" ht="37.35" customHeight="1">
      <c r="B115" s="126"/>
      <c r="C115" s="127"/>
      <c r="D115" s="128" t="s">
        <v>168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4">
        <f>BK115</f>
        <v>46100</v>
      </c>
      <c r="O115" s="202"/>
      <c r="P115" s="202"/>
      <c r="Q115" s="202"/>
      <c r="R115" s="129"/>
      <c r="T115" s="130"/>
      <c r="U115" s="127"/>
      <c r="V115" s="127"/>
      <c r="W115" s="131">
        <f>W116+W125+W129+W133</f>
        <v>0</v>
      </c>
      <c r="X115" s="127"/>
      <c r="Y115" s="131">
        <f>Y116+Y125+Y129+Y133</f>
        <v>0</v>
      </c>
      <c r="Z115" s="127"/>
      <c r="AA115" s="132">
        <f>AA116+AA125+AA129+AA133</f>
        <v>0</v>
      </c>
      <c r="AR115" s="133" t="s">
        <v>150</v>
      </c>
      <c r="AT115" s="134" t="s">
        <v>76</v>
      </c>
      <c r="AU115" s="134" t="s">
        <v>77</v>
      </c>
      <c r="AY115" s="133" t="s">
        <v>187</v>
      </c>
      <c r="BK115" s="135">
        <f>BK116+BK125+BK129+BK133</f>
        <v>46100</v>
      </c>
    </row>
    <row r="116" spans="2:63" s="9" customFormat="1" ht="19.9" customHeight="1">
      <c r="B116" s="126"/>
      <c r="C116" s="127"/>
      <c r="D116" s="136" t="s">
        <v>1296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5">
        <f>BK116</f>
        <v>16750</v>
      </c>
      <c r="O116" s="216"/>
      <c r="P116" s="216"/>
      <c r="Q116" s="216"/>
      <c r="R116" s="129"/>
      <c r="T116" s="130"/>
      <c r="U116" s="127"/>
      <c r="V116" s="127"/>
      <c r="W116" s="131">
        <f>SUM(W117:W124)</f>
        <v>0</v>
      </c>
      <c r="X116" s="127"/>
      <c r="Y116" s="131">
        <f>SUM(Y117:Y124)</f>
        <v>0</v>
      </c>
      <c r="Z116" s="127"/>
      <c r="AA116" s="132">
        <f>SUM(AA117:AA124)</f>
        <v>0</v>
      </c>
      <c r="AR116" s="133" t="s">
        <v>85</v>
      </c>
      <c r="AT116" s="134" t="s">
        <v>76</v>
      </c>
      <c r="AU116" s="134" t="s">
        <v>85</v>
      </c>
      <c r="AY116" s="133" t="s">
        <v>187</v>
      </c>
      <c r="BK116" s="135">
        <f>SUM(BK117:BK124)</f>
        <v>16750</v>
      </c>
    </row>
    <row r="117" spans="2:65" s="1" customFormat="1" ht="22.5" customHeight="1">
      <c r="B117" s="137"/>
      <c r="C117" s="138" t="s">
        <v>85</v>
      </c>
      <c r="D117" s="138" t="s">
        <v>188</v>
      </c>
      <c r="E117" s="139" t="s">
        <v>1300</v>
      </c>
      <c r="F117" s="210" t="s">
        <v>1301</v>
      </c>
      <c r="G117" s="210"/>
      <c r="H117" s="210"/>
      <c r="I117" s="210"/>
      <c r="J117" s="140" t="s">
        <v>1186</v>
      </c>
      <c r="K117" s="141">
        <v>1</v>
      </c>
      <c r="L117" s="211">
        <v>10000</v>
      </c>
      <c r="M117" s="211"/>
      <c r="N117" s="211">
        <f aca="true" t="shared" si="0" ref="N117:N124">ROUND(L117*K117,2)</f>
        <v>10000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</v>
      </c>
      <c r="W117" s="144">
        <f aca="true" t="shared" si="1" ref="W117:W124">V117*K117</f>
        <v>0</v>
      </c>
      <c r="X117" s="144">
        <v>0</v>
      </c>
      <c r="Y117" s="144">
        <f aca="true" t="shared" si="2" ref="Y117:Y124">X117*K117</f>
        <v>0</v>
      </c>
      <c r="Z117" s="144">
        <v>0</v>
      </c>
      <c r="AA117" s="145">
        <f aca="true" t="shared" si="3" ref="AA117:AA124">Z117*K117</f>
        <v>0</v>
      </c>
      <c r="AR117" s="17" t="s">
        <v>192</v>
      </c>
      <c r="AT117" s="17" t="s">
        <v>188</v>
      </c>
      <c r="AU117" s="17" t="s">
        <v>150</v>
      </c>
      <c r="AY117" s="17" t="s">
        <v>187</v>
      </c>
      <c r="BE117" s="146">
        <f aca="true" t="shared" si="4" ref="BE117:BE124">IF(U117="základní",N117,0)</f>
        <v>10000</v>
      </c>
      <c r="BF117" s="146">
        <f aca="true" t="shared" si="5" ref="BF117:BF124">IF(U117="snížená",N117,0)</f>
        <v>0</v>
      </c>
      <c r="BG117" s="146">
        <f aca="true" t="shared" si="6" ref="BG117:BG124">IF(U117="zákl. přenesená",N117,0)</f>
        <v>0</v>
      </c>
      <c r="BH117" s="146">
        <f aca="true" t="shared" si="7" ref="BH117:BH124">IF(U117="sníž. přenesená",N117,0)</f>
        <v>0</v>
      </c>
      <c r="BI117" s="146">
        <f aca="true" t="shared" si="8" ref="BI117:BI124">IF(U117="nulová",N117,0)</f>
        <v>0</v>
      </c>
      <c r="BJ117" s="17" t="s">
        <v>85</v>
      </c>
      <c r="BK117" s="146">
        <f aca="true" t="shared" si="9" ref="BK117:BK124">ROUND(L117*K117,2)</f>
        <v>10000</v>
      </c>
      <c r="BL117" s="17" t="s">
        <v>192</v>
      </c>
      <c r="BM117" s="17" t="s">
        <v>1302</v>
      </c>
    </row>
    <row r="118" spans="2:65" s="1" customFormat="1" ht="22.5" customHeight="1">
      <c r="B118" s="137"/>
      <c r="C118" s="138" t="s">
        <v>150</v>
      </c>
      <c r="D118" s="138" t="s">
        <v>188</v>
      </c>
      <c r="E118" s="139" t="s">
        <v>1303</v>
      </c>
      <c r="F118" s="210" t="s">
        <v>1304</v>
      </c>
      <c r="G118" s="210"/>
      <c r="H118" s="210"/>
      <c r="I118" s="210"/>
      <c r="J118" s="140" t="s">
        <v>1186</v>
      </c>
      <c r="K118" s="141">
        <v>1</v>
      </c>
      <c r="L118" s="211">
        <v>2500</v>
      </c>
      <c r="M118" s="211"/>
      <c r="N118" s="211">
        <f t="shared" si="0"/>
        <v>2500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192</v>
      </c>
      <c r="AT118" s="17" t="s">
        <v>188</v>
      </c>
      <c r="AU118" s="17" t="s">
        <v>150</v>
      </c>
      <c r="AY118" s="17" t="s">
        <v>187</v>
      </c>
      <c r="BE118" s="146">
        <f t="shared" si="4"/>
        <v>2500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85</v>
      </c>
      <c r="BK118" s="146">
        <f t="shared" si="9"/>
        <v>2500</v>
      </c>
      <c r="BL118" s="17" t="s">
        <v>192</v>
      </c>
      <c r="BM118" s="17" t="s">
        <v>1305</v>
      </c>
    </row>
    <row r="119" spans="2:65" s="1" customFormat="1" ht="31.5" customHeight="1">
      <c r="B119" s="137"/>
      <c r="C119" s="138" t="s">
        <v>198</v>
      </c>
      <c r="D119" s="138" t="s">
        <v>188</v>
      </c>
      <c r="E119" s="139" t="s">
        <v>1306</v>
      </c>
      <c r="F119" s="210" t="s">
        <v>1307</v>
      </c>
      <c r="G119" s="210"/>
      <c r="H119" s="210"/>
      <c r="I119" s="210"/>
      <c r="J119" s="140" t="s">
        <v>1186</v>
      </c>
      <c r="K119" s="141">
        <v>1</v>
      </c>
      <c r="L119" s="211">
        <v>800</v>
      </c>
      <c r="M119" s="211"/>
      <c r="N119" s="211">
        <f t="shared" si="0"/>
        <v>800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7" t="s">
        <v>192</v>
      </c>
      <c r="AT119" s="17" t="s">
        <v>188</v>
      </c>
      <c r="AU119" s="17" t="s">
        <v>150</v>
      </c>
      <c r="AY119" s="17" t="s">
        <v>187</v>
      </c>
      <c r="BE119" s="146">
        <f t="shared" si="4"/>
        <v>800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85</v>
      </c>
      <c r="BK119" s="146">
        <f t="shared" si="9"/>
        <v>800</v>
      </c>
      <c r="BL119" s="17" t="s">
        <v>192</v>
      </c>
      <c r="BM119" s="17" t="s">
        <v>1308</v>
      </c>
    </row>
    <row r="120" spans="2:65" s="1" customFormat="1" ht="22.5" customHeight="1">
      <c r="B120" s="137"/>
      <c r="C120" s="138" t="s">
        <v>192</v>
      </c>
      <c r="D120" s="138" t="s">
        <v>188</v>
      </c>
      <c r="E120" s="139" t="s">
        <v>1309</v>
      </c>
      <c r="F120" s="210" t="s">
        <v>1310</v>
      </c>
      <c r="G120" s="210"/>
      <c r="H120" s="210"/>
      <c r="I120" s="210"/>
      <c r="J120" s="140" t="s">
        <v>1186</v>
      </c>
      <c r="K120" s="141">
        <v>1</v>
      </c>
      <c r="L120" s="211">
        <v>900</v>
      </c>
      <c r="M120" s="211"/>
      <c r="N120" s="211">
        <f t="shared" si="0"/>
        <v>900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192</v>
      </c>
      <c r="AT120" s="17" t="s">
        <v>188</v>
      </c>
      <c r="AU120" s="17" t="s">
        <v>150</v>
      </c>
      <c r="AY120" s="17" t="s">
        <v>187</v>
      </c>
      <c r="BE120" s="146">
        <f t="shared" si="4"/>
        <v>900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85</v>
      </c>
      <c r="BK120" s="146">
        <f t="shared" si="9"/>
        <v>900</v>
      </c>
      <c r="BL120" s="17" t="s">
        <v>192</v>
      </c>
      <c r="BM120" s="17" t="s">
        <v>1311</v>
      </c>
    </row>
    <row r="121" spans="2:65" s="1" customFormat="1" ht="31.5" customHeight="1">
      <c r="B121" s="137"/>
      <c r="C121" s="138" t="s">
        <v>206</v>
      </c>
      <c r="D121" s="138" t="s">
        <v>188</v>
      </c>
      <c r="E121" s="139" t="s">
        <v>1312</v>
      </c>
      <c r="F121" s="210" t="s">
        <v>1313</v>
      </c>
      <c r="G121" s="210"/>
      <c r="H121" s="210"/>
      <c r="I121" s="210"/>
      <c r="J121" s="140" t="s">
        <v>1186</v>
      </c>
      <c r="K121" s="141">
        <v>1</v>
      </c>
      <c r="L121" s="211">
        <v>350</v>
      </c>
      <c r="M121" s="211"/>
      <c r="N121" s="211">
        <f t="shared" si="0"/>
        <v>350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192</v>
      </c>
      <c r="AT121" s="17" t="s">
        <v>188</v>
      </c>
      <c r="AU121" s="17" t="s">
        <v>150</v>
      </c>
      <c r="AY121" s="17" t="s">
        <v>187</v>
      </c>
      <c r="BE121" s="146">
        <f t="shared" si="4"/>
        <v>350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85</v>
      </c>
      <c r="BK121" s="146">
        <f t="shared" si="9"/>
        <v>350</v>
      </c>
      <c r="BL121" s="17" t="s">
        <v>192</v>
      </c>
      <c r="BM121" s="17" t="s">
        <v>1314</v>
      </c>
    </row>
    <row r="122" spans="2:65" s="1" customFormat="1" ht="22.5" customHeight="1">
      <c r="B122" s="137"/>
      <c r="C122" s="138" t="s">
        <v>210</v>
      </c>
      <c r="D122" s="138" t="s">
        <v>188</v>
      </c>
      <c r="E122" s="139" t="s">
        <v>1315</v>
      </c>
      <c r="F122" s="210" t="s">
        <v>1316</v>
      </c>
      <c r="G122" s="210"/>
      <c r="H122" s="210"/>
      <c r="I122" s="210"/>
      <c r="J122" s="140" t="s">
        <v>1186</v>
      </c>
      <c r="K122" s="141">
        <v>1</v>
      </c>
      <c r="L122" s="211">
        <v>350</v>
      </c>
      <c r="M122" s="211"/>
      <c r="N122" s="211">
        <f t="shared" si="0"/>
        <v>350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192</v>
      </c>
      <c r="AT122" s="17" t="s">
        <v>188</v>
      </c>
      <c r="AU122" s="17" t="s">
        <v>150</v>
      </c>
      <c r="AY122" s="17" t="s">
        <v>187</v>
      </c>
      <c r="BE122" s="146">
        <f t="shared" si="4"/>
        <v>350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85</v>
      </c>
      <c r="BK122" s="146">
        <f t="shared" si="9"/>
        <v>350</v>
      </c>
      <c r="BL122" s="17" t="s">
        <v>192</v>
      </c>
      <c r="BM122" s="17" t="s">
        <v>1317</v>
      </c>
    </row>
    <row r="123" spans="2:65" s="1" customFormat="1" ht="22.5" customHeight="1">
      <c r="B123" s="137"/>
      <c r="C123" s="150" t="s">
        <v>214</v>
      </c>
      <c r="D123" s="150" t="s">
        <v>323</v>
      </c>
      <c r="E123" s="151" t="s">
        <v>1318</v>
      </c>
      <c r="F123" s="222" t="s">
        <v>1319</v>
      </c>
      <c r="G123" s="222"/>
      <c r="H123" s="222"/>
      <c r="I123" s="222"/>
      <c r="J123" s="152" t="s">
        <v>1186</v>
      </c>
      <c r="K123" s="153">
        <v>1</v>
      </c>
      <c r="L123" s="223">
        <v>1000</v>
      </c>
      <c r="M123" s="223"/>
      <c r="N123" s="223">
        <f t="shared" si="0"/>
        <v>1000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219</v>
      </c>
      <c r="AT123" s="17" t="s">
        <v>323</v>
      </c>
      <c r="AU123" s="17" t="s">
        <v>150</v>
      </c>
      <c r="AY123" s="17" t="s">
        <v>187</v>
      </c>
      <c r="BE123" s="146">
        <f t="shared" si="4"/>
        <v>1000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85</v>
      </c>
      <c r="BK123" s="146">
        <f t="shared" si="9"/>
        <v>1000</v>
      </c>
      <c r="BL123" s="17" t="s">
        <v>192</v>
      </c>
      <c r="BM123" s="17" t="s">
        <v>1320</v>
      </c>
    </row>
    <row r="124" spans="2:65" s="1" customFormat="1" ht="22.5" customHeight="1">
      <c r="B124" s="137"/>
      <c r="C124" s="150" t="s">
        <v>219</v>
      </c>
      <c r="D124" s="150" t="s">
        <v>323</v>
      </c>
      <c r="E124" s="151" t="s">
        <v>1321</v>
      </c>
      <c r="F124" s="222" t="s">
        <v>1322</v>
      </c>
      <c r="G124" s="222"/>
      <c r="H124" s="222"/>
      <c r="I124" s="222"/>
      <c r="J124" s="152" t="s">
        <v>1186</v>
      </c>
      <c r="K124" s="153">
        <v>1</v>
      </c>
      <c r="L124" s="223">
        <v>850</v>
      </c>
      <c r="M124" s="223"/>
      <c r="N124" s="223">
        <f t="shared" si="0"/>
        <v>850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219</v>
      </c>
      <c r="AT124" s="17" t="s">
        <v>323</v>
      </c>
      <c r="AU124" s="17" t="s">
        <v>150</v>
      </c>
      <c r="AY124" s="17" t="s">
        <v>187</v>
      </c>
      <c r="BE124" s="146">
        <f t="shared" si="4"/>
        <v>850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85</v>
      </c>
      <c r="BK124" s="146">
        <f t="shared" si="9"/>
        <v>850</v>
      </c>
      <c r="BL124" s="17" t="s">
        <v>192</v>
      </c>
      <c r="BM124" s="17" t="s">
        <v>1323</v>
      </c>
    </row>
    <row r="125" spans="2:63" s="9" customFormat="1" ht="29.85" customHeight="1">
      <c r="B125" s="126"/>
      <c r="C125" s="127"/>
      <c r="D125" s="136" t="s">
        <v>1297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17">
        <f>BK125</f>
        <v>7963</v>
      </c>
      <c r="O125" s="218"/>
      <c r="P125" s="218"/>
      <c r="Q125" s="218"/>
      <c r="R125" s="129"/>
      <c r="T125" s="130"/>
      <c r="U125" s="127"/>
      <c r="V125" s="127"/>
      <c r="W125" s="131">
        <f>SUM(W126:W128)</f>
        <v>0</v>
      </c>
      <c r="X125" s="127"/>
      <c r="Y125" s="131">
        <f>SUM(Y126:Y128)</f>
        <v>0</v>
      </c>
      <c r="Z125" s="127"/>
      <c r="AA125" s="132">
        <f>SUM(AA126:AA128)</f>
        <v>0</v>
      </c>
      <c r="AR125" s="133" t="s">
        <v>85</v>
      </c>
      <c r="AT125" s="134" t="s">
        <v>76</v>
      </c>
      <c r="AU125" s="134" t="s">
        <v>85</v>
      </c>
      <c r="AY125" s="133" t="s">
        <v>187</v>
      </c>
      <c r="BK125" s="135">
        <f>SUM(BK126:BK128)</f>
        <v>7963</v>
      </c>
    </row>
    <row r="126" spans="2:65" s="1" customFormat="1" ht="22.5" customHeight="1">
      <c r="B126" s="137"/>
      <c r="C126" s="138" t="s">
        <v>223</v>
      </c>
      <c r="D126" s="138" t="s">
        <v>188</v>
      </c>
      <c r="E126" s="139" t="s">
        <v>1324</v>
      </c>
      <c r="F126" s="210" t="s">
        <v>1325</v>
      </c>
      <c r="G126" s="210"/>
      <c r="H126" s="210"/>
      <c r="I126" s="210"/>
      <c r="J126" s="140" t="s">
        <v>1326</v>
      </c>
      <c r="K126" s="141">
        <v>75</v>
      </c>
      <c r="L126" s="211">
        <v>103</v>
      </c>
      <c r="M126" s="211"/>
      <c r="N126" s="211">
        <f>ROUND(L126*K126,2)</f>
        <v>7725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>V126*K126</f>
        <v>0</v>
      </c>
      <c r="X126" s="144">
        <v>0</v>
      </c>
      <c r="Y126" s="144">
        <f>X126*K126</f>
        <v>0</v>
      </c>
      <c r="Z126" s="144">
        <v>0</v>
      </c>
      <c r="AA126" s="145">
        <f>Z126*K126</f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>IF(U126="základní",N126,0)</f>
        <v>7725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85</v>
      </c>
      <c r="BK126" s="146">
        <f>ROUND(L126*K126,2)</f>
        <v>7725</v>
      </c>
      <c r="BL126" s="17" t="s">
        <v>192</v>
      </c>
      <c r="BM126" s="17" t="s">
        <v>1327</v>
      </c>
    </row>
    <row r="127" spans="2:65" s="1" customFormat="1" ht="22.5" customHeight="1">
      <c r="B127" s="137"/>
      <c r="C127" s="138" t="s">
        <v>227</v>
      </c>
      <c r="D127" s="138" t="s">
        <v>188</v>
      </c>
      <c r="E127" s="139" t="s">
        <v>1328</v>
      </c>
      <c r="F127" s="210" t="s">
        <v>1329</v>
      </c>
      <c r="G127" s="210"/>
      <c r="H127" s="210"/>
      <c r="I127" s="210"/>
      <c r="J127" s="140" t="s">
        <v>1186</v>
      </c>
      <c r="K127" s="141">
        <v>20</v>
      </c>
      <c r="L127" s="211">
        <v>8</v>
      </c>
      <c r="M127" s="211"/>
      <c r="N127" s="211">
        <f>ROUND(L127*K127,2)</f>
        <v>160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</v>
      </c>
      <c r="W127" s="144">
        <f>V127*K127</f>
        <v>0</v>
      </c>
      <c r="X127" s="144">
        <v>0</v>
      </c>
      <c r="Y127" s="144">
        <f>X127*K127</f>
        <v>0</v>
      </c>
      <c r="Z127" s="144">
        <v>0</v>
      </c>
      <c r="AA127" s="145">
        <f>Z127*K127</f>
        <v>0</v>
      </c>
      <c r="AR127" s="17" t="s">
        <v>192</v>
      </c>
      <c r="AT127" s="17" t="s">
        <v>188</v>
      </c>
      <c r="AU127" s="17" t="s">
        <v>150</v>
      </c>
      <c r="AY127" s="17" t="s">
        <v>187</v>
      </c>
      <c r="BE127" s="146">
        <f>IF(U127="základní",N127,0)</f>
        <v>160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85</v>
      </c>
      <c r="BK127" s="146">
        <f>ROUND(L127*K127,2)</f>
        <v>160</v>
      </c>
      <c r="BL127" s="17" t="s">
        <v>192</v>
      </c>
      <c r="BM127" s="17" t="s">
        <v>1330</v>
      </c>
    </row>
    <row r="128" spans="2:65" s="1" customFormat="1" ht="22.5" customHeight="1">
      <c r="B128" s="137"/>
      <c r="C128" s="138" t="s">
        <v>231</v>
      </c>
      <c r="D128" s="138" t="s">
        <v>188</v>
      </c>
      <c r="E128" s="139" t="s">
        <v>1331</v>
      </c>
      <c r="F128" s="210" t="s">
        <v>1332</v>
      </c>
      <c r="G128" s="210"/>
      <c r="H128" s="210"/>
      <c r="I128" s="210"/>
      <c r="J128" s="140" t="s">
        <v>1186</v>
      </c>
      <c r="K128" s="141">
        <v>2</v>
      </c>
      <c r="L128" s="211">
        <v>39</v>
      </c>
      <c r="M128" s="211"/>
      <c r="N128" s="211">
        <f>ROUND(L128*K128,2)</f>
        <v>78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</v>
      </c>
      <c r="W128" s="144">
        <f>V128*K128</f>
        <v>0</v>
      </c>
      <c r="X128" s="144">
        <v>0</v>
      </c>
      <c r="Y128" s="144">
        <f>X128*K128</f>
        <v>0</v>
      </c>
      <c r="Z128" s="144">
        <v>0</v>
      </c>
      <c r="AA128" s="145">
        <f>Z128*K128</f>
        <v>0</v>
      </c>
      <c r="AR128" s="17" t="s">
        <v>192</v>
      </c>
      <c r="AT128" s="17" t="s">
        <v>188</v>
      </c>
      <c r="AU128" s="17" t="s">
        <v>150</v>
      </c>
      <c r="AY128" s="17" t="s">
        <v>187</v>
      </c>
      <c r="BE128" s="146">
        <f>IF(U128="základní",N128,0)</f>
        <v>78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85</v>
      </c>
      <c r="BK128" s="146">
        <f>ROUND(L128*K128,2)</f>
        <v>78</v>
      </c>
      <c r="BL128" s="17" t="s">
        <v>192</v>
      </c>
      <c r="BM128" s="17" t="s">
        <v>1333</v>
      </c>
    </row>
    <row r="129" spans="2:63" s="9" customFormat="1" ht="29.85" customHeight="1">
      <c r="B129" s="126"/>
      <c r="C129" s="127"/>
      <c r="D129" s="136" t="s">
        <v>1298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17">
        <f>BK129</f>
        <v>2996</v>
      </c>
      <c r="O129" s="218"/>
      <c r="P129" s="218"/>
      <c r="Q129" s="218"/>
      <c r="R129" s="129"/>
      <c r="T129" s="130"/>
      <c r="U129" s="127"/>
      <c r="V129" s="127"/>
      <c r="W129" s="131">
        <f>SUM(W130:W132)</f>
        <v>0</v>
      </c>
      <c r="X129" s="127"/>
      <c r="Y129" s="131">
        <f>SUM(Y130:Y132)</f>
        <v>0</v>
      </c>
      <c r="Z129" s="127"/>
      <c r="AA129" s="132">
        <f>SUM(AA130:AA132)</f>
        <v>0</v>
      </c>
      <c r="AR129" s="133" t="s">
        <v>85</v>
      </c>
      <c r="AT129" s="134" t="s">
        <v>76</v>
      </c>
      <c r="AU129" s="134" t="s">
        <v>85</v>
      </c>
      <c r="AY129" s="133" t="s">
        <v>187</v>
      </c>
      <c r="BK129" s="135">
        <f>SUM(BK130:BK132)</f>
        <v>2996</v>
      </c>
    </row>
    <row r="130" spans="2:65" s="1" customFormat="1" ht="22.5" customHeight="1">
      <c r="B130" s="137"/>
      <c r="C130" s="138" t="s">
        <v>235</v>
      </c>
      <c r="D130" s="138" t="s">
        <v>188</v>
      </c>
      <c r="E130" s="139" t="s">
        <v>1334</v>
      </c>
      <c r="F130" s="210" t="s">
        <v>1335</v>
      </c>
      <c r="G130" s="210"/>
      <c r="H130" s="210"/>
      <c r="I130" s="210"/>
      <c r="J130" s="140" t="s">
        <v>1186</v>
      </c>
      <c r="K130" s="141">
        <v>4</v>
      </c>
      <c r="L130" s="211">
        <v>299</v>
      </c>
      <c r="M130" s="211"/>
      <c r="N130" s="211">
        <f>ROUND(L130*K130,2)</f>
        <v>1196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>V130*K130</f>
        <v>0</v>
      </c>
      <c r="X130" s="144">
        <v>0</v>
      </c>
      <c r="Y130" s="144">
        <f>X130*K130</f>
        <v>0</v>
      </c>
      <c r="Z130" s="144">
        <v>0</v>
      </c>
      <c r="AA130" s="145">
        <f>Z130*K130</f>
        <v>0</v>
      </c>
      <c r="AR130" s="17" t="s">
        <v>192</v>
      </c>
      <c r="AT130" s="17" t="s">
        <v>188</v>
      </c>
      <c r="AU130" s="17" t="s">
        <v>150</v>
      </c>
      <c r="AY130" s="17" t="s">
        <v>187</v>
      </c>
      <c r="BE130" s="146">
        <f>IF(U130="základní",N130,0)</f>
        <v>1196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85</v>
      </c>
      <c r="BK130" s="146">
        <f>ROUND(L130*K130,2)</f>
        <v>1196</v>
      </c>
      <c r="BL130" s="17" t="s">
        <v>192</v>
      </c>
      <c r="BM130" s="17" t="s">
        <v>1336</v>
      </c>
    </row>
    <row r="131" spans="2:65" s="1" customFormat="1" ht="22.5" customHeight="1">
      <c r="B131" s="137"/>
      <c r="C131" s="138" t="s">
        <v>239</v>
      </c>
      <c r="D131" s="138" t="s">
        <v>188</v>
      </c>
      <c r="E131" s="139" t="s">
        <v>1337</v>
      </c>
      <c r="F131" s="210" t="s">
        <v>1338</v>
      </c>
      <c r="G131" s="210"/>
      <c r="H131" s="210"/>
      <c r="I131" s="210"/>
      <c r="J131" s="140" t="s">
        <v>1186</v>
      </c>
      <c r="K131" s="141">
        <v>4</v>
      </c>
      <c r="L131" s="211">
        <v>199</v>
      </c>
      <c r="M131" s="211"/>
      <c r="N131" s="211">
        <f>ROUND(L131*K131,2)</f>
        <v>796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>V131*K131</f>
        <v>0</v>
      </c>
      <c r="X131" s="144">
        <v>0</v>
      </c>
      <c r="Y131" s="144">
        <f>X131*K131</f>
        <v>0</v>
      </c>
      <c r="Z131" s="144">
        <v>0</v>
      </c>
      <c r="AA131" s="145">
        <f>Z131*K131</f>
        <v>0</v>
      </c>
      <c r="AR131" s="17" t="s">
        <v>192</v>
      </c>
      <c r="AT131" s="17" t="s">
        <v>188</v>
      </c>
      <c r="AU131" s="17" t="s">
        <v>150</v>
      </c>
      <c r="AY131" s="17" t="s">
        <v>187</v>
      </c>
      <c r="BE131" s="146">
        <f>IF(U131="základní",N131,0)</f>
        <v>796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85</v>
      </c>
      <c r="BK131" s="146">
        <f>ROUND(L131*K131,2)</f>
        <v>796</v>
      </c>
      <c r="BL131" s="17" t="s">
        <v>192</v>
      </c>
      <c r="BM131" s="17" t="s">
        <v>1339</v>
      </c>
    </row>
    <row r="132" spans="2:65" s="1" customFormat="1" ht="22.5" customHeight="1">
      <c r="B132" s="137"/>
      <c r="C132" s="138" t="s">
        <v>243</v>
      </c>
      <c r="D132" s="138" t="s">
        <v>188</v>
      </c>
      <c r="E132" s="139" t="s">
        <v>1340</v>
      </c>
      <c r="F132" s="210" t="s">
        <v>1341</v>
      </c>
      <c r="G132" s="210"/>
      <c r="H132" s="210"/>
      <c r="I132" s="210"/>
      <c r="J132" s="140" t="s">
        <v>1186</v>
      </c>
      <c r="K132" s="141">
        <v>4</v>
      </c>
      <c r="L132" s="211">
        <v>251</v>
      </c>
      <c r="M132" s="211"/>
      <c r="N132" s="211">
        <f>ROUND(L132*K132,2)</f>
        <v>1004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</v>
      </c>
      <c r="W132" s="144">
        <f>V132*K132</f>
        <v>0</v>
      </c>
      <c r="X132" s="144">
        <v>0</v>
      </c>
      <c r="Y132" s="144">
        <f>X132*K132</f>
        <v>0</v>
      </c>
      <c r="Z132" s="144">
        <v>0</v>
      </c>
      <c r="AA132" s="145">
        <f>Z132*K132</f>
        <v>0</v>
      </c>
      <c r="AR132" s="17" t="s">
        <v>192</v>
      </c>
      <c r="AT132" s="17" t="s">
        <v>188</v>
      </c>
      <c r="AU132" s="17" t="s">
        <v>150</v>
      </c>
      <c r="AY132" s="17" t="s">
        <v>187</v>
      </c>
      <c r="BE132" s="146">
        <f>IF(U132="základní",N132,0)</f>
        <v>1004</v>
      </c>
      <c r="BF132" s="146">
        <f>IF(U132="snížená",N132,0)</f>
        <v>0</v>
      </c>
      <c r="BG132" s="146">
        <f>IF(U132="zákl. přenesená",N132,0)</f>
        <v>0</v>
      </c>
      <c r="BH132" s="146">
        <f>IF(U132="sníž. přenesená",N132,0)</f>
        <v>0</v>
      </c>
      <c r="BI132" s="146">
        <f>IF(U132="nulová",N132,0)</f>
        <v>0</v>
      </c>
      <c r="BJ132" s="17" t="s">
        <v>85</v>
      </c>
      <c r="BK132" s="146">
        <f>ROUND(L132*K132,2)</f>
        <v>1004</v>
      </c>
      <c r="BL132" s="17" t="s">
        <v>192</v>
      </c>
      <c r="BM132" s="17" t="s">
        <v>1342</v>
      </c>
    </row>
    <row r="133" spans="2:63" s="9" customFormat="1" ht="29.85" customHeight="1">
      <c r="B133" s="126"/>
      <c r="C133" s="127"/>
      <c r="D133" s="136" t="s">
        <v>1299</v>
      </c>
      <c r="E133" s="136"/>
      <c r="F133" s="136"/>
      <c r="G133" s="136"/>
      <c r="H133" s="136"/>
      <c r="I133" s="136"/>
      <c r="J133" s="136"/>
      <c r="K133" s="136"/>
      <c r="L133" s="136"/>
      <c r="M133" s="136"/>
      <c r="N133" s="217">
        <f>BK133</f>
        <v>18391</v>
      </c>
      <c r="O133" s="218"/>
      <c r="P133" s="218"/>
      <c r="Q133" s="218"/>
      <c r="R133" s="129"/>
      <c r="T133" s="130"/>
      <c r="U133" s="127"/>
      <c r="V133" s="127"/>
      <c r="W133" s="131">
        <f>SUM(W134:W136)</f>
        <v>0</v>
      </c>
      <c r="X133" s="127"/>
      <c r="Y133" s="131">
        <f>SUM(Y134:Y136)</f>
        <v>0</v>
      </c>
      <c r="Z133" s="127"/>
      <c r="AA133" s="132">
        <f>SUM(AA134:AA136)</f>
        <v>0</v>
      </c>
      <c r="AR133" s="133" t="s">
        <v>85</v>
      </c>
      <c r="AT133" s="134" t="s">
        <v>76</v>
      </c>
      <c r="AU133" s="134" t="s">
        <v>85</v>
      </c>
      <c r="AY133" s="133" t="s">
        <v>187</v>
      </c>
      <c r="BK133" s="135">
        <f>SUM(BK134:BK136)</f>
        <v>18391</v>
      </c>
    </row>
    <row r="134" spans="2:65" s="1" customFormat="1" ht="82.5" customHeight="1">
      <c r="B134" s="137"/>
      <c r="C134" s="138" t="s">
        <v>11</v>
      </c>
      <c r="D134" s="138" t="s">
        <v>188</v>
      </c>
      <c r="E134" s="139" t="s">
        <v>1343</v>
      </c>
      <c r="F134" s="210" t="s">
        <v>1344</v>
      </c>
      <c r="G134" s="210"/>
      <c r="H134" s="210"/>
      <c r="I134" s="210"/>
      <c r="J134" s="140" t="s">
        <v>1186</v>
      </c>
      <c r="K134" s="141">
        <v>1</v>
      </c>
      <c r="L134" s="211">
        <v>1707</v>
      </c>
      <c r="M134" s="211"/>
      <c r="N134" s="211">
        <f>ROUND(L134*K134,2)</f>
        <v>1707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>V134*K134</f>
        <v>0</v>
      </c>
      <c r="X134" s="144">
        <v>0</v>
      </c>
      <c r="Y134" s="144">
        <f>X134*K134</f>
        <v>0</v>
      </c>
      <c r="Z134" s="144">
        <v>0</v>
      </c>
      <c r="AA134" s="145">
        <f>Z134*K134</f>
        <v>0</v>
      </c>
      <c r="AR134" s="17" t="s">
        <v>192</v>
      </c>
      <c r="AT134" s="17" t="s">
        <v>188</v>
      </c>
      <c r="AU134" s="17" t="s">
        <v>150</v>
      </c>
      <c r="AY134" s="17" t="s">
        <v>187</v>
      </c>
      <c r="BE134" s="146">
        <f>IF(U134="základní",N134,0)</f>
        <v>1707</v>
      </c>
      <c r="BF134" s="146">
        <f>IF(U134="snížená",N134,0)</f>
        <v>0</v>
      </c>
      <c r="BG134" s="146">
        <f>IF(U134="zákl. přenesená",N134,0)</f>
        <v>0</v>
      </c>
      <c r="BH134" s="146">
        <f>IF(U134="sníž. přenesená",N134,0)</f>
        <v>0</v>
      </c>
      <c r="BI134" s="146">
        <f>IF(U134="nulová",N134,0)</f>
        <v>0</v>
      </c>
      <c r="BJ134" s="17" t="s">
        <v>85</v>
      </c>
      <c r="BK134" s="146">
        <f>ROUND(L134*K134,2)</f>
        <v>1707</v>
      </c>
      <c r="BL134" s="17" t="s">
        <v>192</v>
      </c>
      <c r="BM134" s="17" t="s">
        <v>1345</v>
      </c>
    </row>
    <row r="135" spans="2:65" s="1" customFormat="1" ht="82.5" customHeight="1">
      <c r="B135" s="137"/>
      <c r="C135" s="138" t="s">
        <v>250</v>
      </c>
      <c r="D135" s="138" t="s">
        <v>188</v>
      </c>
      <c r="E135" s="139" t="s">
        <v>1346</v>
      </c>
      <c r="F135" s="210" t="s">
        <v>1347</v>
      </c>
      <c r="G135" s="210"/>
      <c r="H135" s="210"/>
      <c r="I135" s="210"/>
      <c r="J135" s="140" t="s">
        <v>1186</v>
      </c>
      <c r="K135" s="141">
        <v>1</v>
      </c>
      <c r="L135" s="211">
        <v>1862</v>
      </c>
      <c r="M135" s="211"/>
      <c r="N135" s="211">
        <f>ROUND(L135*K135,2)</f>
        <v>1862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>V135*K135</f>
        <v>0</v>
      </c>
      <c r="X135" s="144">
        <v>0</v>
      </c>
      <c r="Y135" s="144">
        <f>X135*K135</f>
        <v>0</v>
      </c>
      <c r="Z135" s="144">
        <v>0</v>
      </c>
      <c r="AA135" s="145">
        <f>Z135*K135</f>
        <v>0</v>
      </c>
      <c r="AR135" s="17" t="s">
        <v>192</v>
      </c>
      <c r="AT135" s="17" t="s">
        <v>188</v>
      </c>
      <c r="AU135" s="17" t="s">
        <v>150</v>
      </c>
      <c r="AY135" s="17" t="s">
        <v>187</v>
      </c>
      <c r="BE135" s="146">
        <f>IF(U135="základní",N135,0)</f>
        <v>1862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17" t="s">
        <v>85</v>
      </c>
      <c r="BK135" s="146">
        <f>ROUND(L135*K135,2)</f>
        <v>1862</v>
      </c>
      <c r="BL135" s="17" t="s">
        <v>192</v>
      </c>
      <c r="BM135" s="17" t="s">
        <v>1348</v>
      </c>
    </row>
    <row r="136" spans="2:65" s="1" customFormat="1" ht="82.5" customHeight="1">
      <c r="B136" s="137"/>
      <c r="C136" s="138" t="s">
        <v>254</v>
      </c>
      <c r="D136" s="138" t="s">
        <v>188</v>
      </c>
      <c r="E136" s="139" t="s">
        <v>1349</v>
      </c>
      <c r="F136" s="210" t="s">
        <v>1350</v>
      </c>
      <c r="G136" s="210"/>
      <c r="H136" s="210"/>
      <c r="I136" s="210"/>
      <c r="J136" s="140" t="s">
        <v>1186</v>
      </c>
      <c r="K136" s="141">
        <v>2</v>
      </c>
      <c r="L136" s="211">
        <v>7411</v>
      </c>
      <c r="M136" s="211"/>
      <c r="N136" s="211">
        <f>ROUND(L136*K136,2)</f>
        <v>14822</v>
      </c>
      <c r="O136" s="211"/>
      <c r="P136" s="211"/>
      <c r="Q136" s="211"/>
      <c r="R136" s="142"/>
      <c r="T136" s="143" t="s">
        <v>5</v>
      </c>
      <c r="U136" s="147" t="s">
        <v>42</v>
      </c>
      <c r="V136" s="148">
        <v>0</v>
      </c>
      <c r="W136" s="148">
        <f>V136*K136</f>
        <v>0</v>
      </c>
      <c r="X136" s="148">
        <v>0</v>
      </c>
      <c r="Y136" s="148">
        <f>X136*K136</f>
        <v>0</v>
      </c>
      <c r="Z136" s="148">
        <v>0</v>
      </c>
      <c r="AA136" s="149">
        <f>Z136*K136</f>
        <v>0</v>
      </c>
      <c r="AR136" s="17" t="s">
        <v>192</v>
      </c>
      <c r="AT136" s="17" t="s">
        <v>188</v>
      </c>
      <c r="AU136" s="17" t="s">
        <v>150</v>
      </c>
      <c r="AY136" s="17" t="s">
        <v>187</v>
      </c>
      <c r="BE136" s="146">
        <f>IF(U136="základní",N136,0)</f>
        <v>14822</v>
      </c>
      <c r="BF136" s="146">
        <f>IF(U136="snížená",N136,0)</f>
        <v>0</v>
      </c>
      <c r="BG136" s="146">
        <f>IF(U136="zákl. přenesená",N136,0)</f>
        <v>0</v>
      </c>
      <c r="BH136" s="146">
        <f>IF(U136="sníž. přenesená",N136,0)</f>
        <v>0</v>
      </c>
      <c r="BI136" s="146">
        <f>IF(U136="nulová",N136,0)</f>
        <v>0</v>
      </c>
      <c r="BJ136" s="17" t="s">
        <v>85</v>
      </c>
      <c r="BK136" s="146">
        <f>ROUND(L136*K136,2)</f>
        <v>14822</v>
      </c>
      <c r="BL136" s="17" t="s">
        <v>192</v>
      </c>
      <c r="BM136" s="17" t="s">
        <v>1351</v>
      </c>
    </row>
    <row r="137" spans="2:18" s="1" customFormat="1" ht="6.95" customHeight="1"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</sheetData>
  <mergeCells count="112">
    <mergeCell ref="H1:K1"/>
    <mergeCell ref="S2:AC2"/>
    <mergeCell ref="F136:I136"/>
    <mergeCell ref="L136:M136"/>
    <mergeCell ref="N136:Q136"/>
    <mergeCell ref="N114:Q114"/>
    <mergeCell ref="N115:Q115"/>
    <mergeCell ref="N116:Q116"/>
    <mergeCell ref="N125:Q125"/>
    <mergeCell ref="N129:Q129"/>
    <mergeCell ref="N133:Q133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128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1352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116071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N97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116071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ROUND((SUM(BE97:BE98)+SUM(BE116:BE148)),2)</f>
        <v>116071</v>
      </c>
      <c r="I32" s="193"/>
      <c r="J32" s="193"/>
      <c r="K32" s="32"/>
      <c r="L32" s="32"/>
      <c r="M32" s="196">
        <f>ROUND(ROUND((SUM(BE97:BE98)+SUM(BE116:BE148)),2)*F32,2)</f>
        <v>24374.91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ROUND((SUM(BF97:BF98)+SUM(BF116:BF148)),2)</f>
        <v>0</v>
      </c>
      <c r="I33" s="193"/>
      <c r="J33" s="193"/>
      <c r="K33" s="32"/>
      <c r="L33" s="32"/>
      <c r="M33" s="196">
        <f>ROUND(ROUND((SUM(BF97:BF98)+SUM(BF116:BF148)),2)*F33,2)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ROUND((SUM(BG97:BG98)+SUM(BG116:BG148)),2)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ROUND((SUM(BH97:BH98)+SUM(BH116:BH148)),2)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ROUND((SUM(BI97:BI98)+SUM(BI116:BI148)),2)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140445.91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2017-001-15 - VZT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N116</f>
        <v>116071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N117</f>
        <v>116071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1353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N118</f>
        <v>116071</v>
      </c>
      <c r="O90" s="205"/>
      <c r="P90" s="205"/>
      <c r="Q90" s="205"/>
      <c r="R90" s="116"/>
    </row>
    <row r="91" spans="2:18" s="7" customFormat="1" ht="14.85" customHeight="1">
      <c r="B91" s="113"/>
      <c r="C91" s="114"/>
      <c r="D91" s="115" t="s">
        <v>1354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N119</f>
        <v>66519</v>
      </c>
      <c r="O91" s="205"/>
      <c r="P91" s="205"/>
      <c r="Q91" s="205"/>
      <c r="R91" s="116"/>
    </row>
    <row r="92" spans="2:18" s="7" customFormat="1" ht="14.85" customHeight="1">
      <c r="B92" s="113"/>
      <c r="C92" s="114"/>
      <c r="D92" s="115" t="s">
        <v>1355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N124</f>
        <v>11200</v>
      </c>
      <c r="O92" s="205"/>
      <c r="P92" s="205"/>
      <c r="Q92" s="205"/>
      <c r="R92" s="116"/>
    </row>
    <row r="93" spans="2:18" s="7" customFormat="1" ht="14.85" customHeight="1">
      <c r="B93" s="113"/>
      <c r="C93" s="114"/>
      <c r="D93" s="115" t="s">
        <v>1356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N129</f>
        <v>7353</v>
      </c>
      <c r="O93" s="205"/>
      <c r="P93" s="205"/>
      <c r="Q93" s="205"/>
      <c r="R93" s="116"/>
    </row>
    <row r="94" spans="2:18" s="7" customFormat="1" ht="14.85" customHeight="1">
      <c r="B94" s="113"/>
      <c r="C94" s="114"/>
      <c r="D94" s="115" t="s">
        <v>1357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N137</f>
        <v>6999</v>
      </c>
      <c r="O94" s="205"/>
      <c r="P94" s="205"/>
      <c r="Q94" s="205"/>
      <c r="R94" s="116"/>
    </row>
    <row r="95" spans="2:18" s="7" customFormat="1" ht="14.85" customHeight="1">
      <c r="B95" s="113"/>
      <c r="C95" s="114"/>
      <c r="D95" s="115" t="s">
        <v>1358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4">
        <f>N141</f>
        <v>24000</v>
      </c>
      <c r="O95" s="205"/>
      <c r="P95" s="205"/>
      <c r="Q95" s="205"/>
      <c r="R95" s="116"/>
    </row>
    <row r="96" spans="2:18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8" t="s">
        <v>172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01">
        <v>0</v>
      </c>
      <c r="O97" s="206"/>
      <c r="P97" s="206"/>
      <c r="Q97" s="206"/>
      <c r="R97" s="33"/>
      <c r="T97" s="117"/>
      <c r="U97" s="118" t="s">
        <v>41</v>
      </c>
    </row>
    <row r="98" spans="2:18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18" s="1" customFormat="1" ht="29.25" customHeight="1">
      <c r="B99" s="31"/>
      <c r="C99" s="99" t="s">
        <v>144</v>
      </c>
      <c r="D99" s="100"/>
      <c r="E99" s="100"/>
      <c r="F99" s="100"/>
      <c r="G99" s="100"/>
      <c r="H99" s="100"/>
      <c r="I99" s="100"/>
      <c r="J99" s="100"/>
      <c r="K99" s="100"/>
      <c r="L99" s="188">
        <f>ROUND(SUM(N88+N97),2)</f>
        <v>116071</v>
      </c>
      <c r="M99" s="188"/>
      <c r="N99" s="188"/>
      <c r="O99" s="188"/>
      <c r="P99" s="188"/>
      <c r="Q99" s="188"/>
      <c r="R99" s="33"/>
    </row>
    <row r="100" spans="2:18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18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18" s="1" customFormat="1" ht="36.95" customHeight="1">
      <c r="B105" s="31"/>
      <c r="C105" s="156" t="s">
        <v>173</v>
      </c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30" customHeight="1">
      <c r="B107" s="31"/>
      <c r="C107" s="28" t="s">
        <v>17</v>
      </c>
      <c r="D107" s="32"/>
      <c r="E107" s="32"/>
      <c r="F107" s="191" t="str">
        <f>F6</f>
        <v>Přístavba garáže hasičské zbrojnice</v>
      </c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32"/>
      <c r="R107" s="33"/>
    </row>
    <row r="108" spans="2:18" s="1" customFormat="1" ht="36.95" customHeight="1">
      <c r="B108" s="31"/>
      <c r="C108" s="65" t="s">
        <v>152</v>
      </c>
      <c r="D108" s="32"/>
      <c r="E108" s="32"/>
      <c r="F108" s="172" t="str">
        <f>F7</f>
        <v>2017-001-15 - VZT</v>
      </c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8" customHeight="1">
      <c r="B110" s="31"/>
      <c r="C110" s="28" t="s">
        <v>21</v>
      </c>
      <c r="D110" s="32"/>
      <c r="E110" s="32"/>
      <c r="F110" s="26" t="str">
        <f>F9</f>
        <v>Klecany čp.301</v>
      </c>
      <c r="G110" s="32"/>
      <c r="H110" s="32"/>
      <c r="I110" s="32"/>
      <c r="J110" s="32"/>
      <c r="K110" s="28" t="s">
        <v>23</v>
      </c>
      <c r="L110" s="32"/>
      <c r="M110" s="194" t="str">
        <f>IF(O9="","",O9)</f>
        <v>10. 1. 2017</v>
      </c>
      <c r="N110" s="194"/>
      <c r="O110" s="194"/>
      <c r="P110" s="194"/>
      <c r="Q110" s="32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3.5">
      <c r="B112" s="31"/>
      <c r="C112" s="28" t="s">
        <v>25</v>
      </c>
      <c r="D112" s="32"/>
      <c r="E112" s="32"/>
      <c r="F112" s="26" t="str">
        <f>E12</f>
        <v>Město Klecany Do Klecánek 52/24 PSČ 250 67</v>
      </c>
      <c r="G112" s="32"/>
      <c r="H112" s="32"/>
      <c r="I112" s="32"/>
      <c r="J112" s="32"/>
      <c r="K112" s="28" t="s">
        <v>31</v>
      </c>
      <c r="L112" s="32"/>
      <c r="M112" s="158" t="str">
        <f>E18</f>
        <v>ASLB spol.s.r.o.Dětská 178, Praha 10</v>
      </c>
      <c r="N112" s="158"/>
      <c r="O112" s="158"/>
      <c r="P112" s="158"/>
      <c r="Q112" s="158"/>
      <c r="R112" s="33"/>
    </row>
    <row r="113" spans="2:18" s="1" customFormat="1" ht="14.45" customHeight="1">
      <c r="B113" s="31"/>
      <c r="C113" s="28" t="s">
        <v>29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34</v>
      </c>
      <c r="L113" s="32"/>
      <c r="M113" s="158" t="str">
        <f>E21</f>
        <v>Ing. Dana Mlejnková</v>
      </c>
      <c r="N113" s="158"/>
      <c r="O113" s="158"/>
      <c r="P113" s="158"/>
      <c r="Q113" s="158"/>
      <c r="R113" s="33"/>
    </row>
    <row r="114" spans="2:18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7" s="8" customFormat="1" ht="29.25" customHeight="1">
      <c r="B115" s="119"/>
      <c r="C115" s="120" t="s">
        <v>174</v>
      </c>
      <c r="D115" s="121" t="s">
        <v>175</v>
      </c>
      <c r="E115" s="121" t="s">
        <v>59</v>
      </c>
      <c r="F115" s="207" t="s">
        <v>176</v>
      </c>
      <c r="G115" s="207"/>
      <c r="H115" s="207"/>
      <c r="I115" s="207"/>
      <c r="J115" s="121" t="s">
        <v>177</v>
      </c>
      <c r="K115" s="121" t="s">
        <v>178</v>
      </c>
      <c r="L115" s="208" t="s">
        <v>179</v>
      </c>
      <c r="M115" s="208"/>
      <c r="N115" s="207" t="s">
        <v>159</v>
      </c>
      <c r="O115" s="207"/>
      <c r="P115" s="207"/>
      <c r="Q115" s="209"/>
      <c r="R115" s="122"/>
      <c r="T115" s="72" t="s">
        <v>180</v>
      </c>
      <c r="U115" s="73" t="s">
        <v>41</v>
      </c>
      <c r="V115" s="73" t="s">
        <v>181</v>
      </c>
      <c r="W115" s="73" t="s">
        <v>182</v>
      </c>
      <c r="X115" s="73" t="s">
        <v>183</v>
      </c>
      <c r="Y115" s="73" t="s">
        <v>184</v>
      </c>
      <c r="Z115" s="73" t="s">
        <v>185</v>
      </c>
      <c r="AA115" s="74" t="s">
        <v>186</v>
      </c>
    </row>
    <row r="116" spans="2:63" s="1" customFormat="1" ht="29.25" customHeight="1">
      <c r="B116" s="31"/>
      <c r="C116" s="76" t="s">
        <v>155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12">
        <f>BK116</f>
        <v>116071</v>
      </c>
      <c r="O116" s="213"/>
      <c r="P116" s="213"/>
      <c r="Q116" s="213"/>
      <c r="R116" s="33"/>
      <c r="T116" s="75"/>
      <c r="U116" s="47"/>
      <c r="V116" s="47"/>
      <c r="W116" s="123">
        <f>W117</f>
        <v>0</v>
      </c>
      <c r="X116" s="47"/>
      <c r="Y116" s="123">
        <f>Y117</f>
        <v>0</v>
      </c>
      <c r="Z116" s="47"/>
      <c r="AA116" s="124">
        <f>AA117</f>
        <v>0</v>
      </c>
      <c r="AT116" s="17" t="s">
        <v>76</v>
      </c>
      <c r="AU116" s="17" t="s">
        <v>161</v>
      </c>
      <c r="BK116" s="125">
        <f>BK117</f>
        <v>116071</v>
      </c>
    </row>
    <row r="117" spans="2:63" s="9" customFormat="1" ht="37.35" customHeight="1">
      <c r="B117" s="126"/>
      <c r="C117" s="127"/>
      <c r="D117" s="128" t="s">
        <v>168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214">
        <f>BK117</f>
        <v>116071</v>
      </c>
      <c r="O117" s="202"/>
      <c r="P117" s="202"/>
      <c r="Q117" s="202"/>
      <c r="R117" s="129"/>
      <c r="T117" s="130"/>
      <c r="U117" s="127"/>
      <c r="V117" s="127"/>
      <c r="W117" s="131">
        <f>W118</f>
        <v>0</v>
      </c>
      <c r="X117" s="127"/>
      <c r="Y117" s="131">
        <f>Y118</f>
        <v>0</v>
      </c>
      <c r="Z117" s="127"/>
      <c r="AA117" s="132">
        <f>AA118</f>
        <v>0</v>
      </c>
      <c r="AR117" s="133" t="s">
        <v>150</v>
      </c>
      <c r="AT117" s="134" t="s">
        <v>76</v>
      </c>
      <c r="AU117" s="134" t="s">
        <v>77</v>
      </c>
      <c r="AY117" s="133" t="s">
        <v>187</v>
      </c>
      <c r="BK117" s="135">
        <f>BK118</f>
        <v>116071</v>
      </c>
    </row>
    <row r="118" spans="2:63" s="9" customFormat="1" ht="19.9" customHeight="1">
      <c r="B118" s="126"/>
      <c r="C118" s="127"/>
      <c r="D118" s="136" t="s">
        <v>1353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4">
        <f>BK118</f>
        <v>116071</v>
      </c>
      <c r="O118" s="204"/>
      <c r="P118" s="204"/>
      <c r="Q118" s="204"/>
      <c r="R118" s="129"/>
      <c r="T118" s="130"/>
      <c r="U118" s="127"/>
      <c r="V118" s="127"/>
      <c r="W118" s="131">
        <f>W119+W124+W129+W137+W141</f>
        <v>0</v>
      </c>
      <c r="X118" s="127"/>
      <c r="Y118" s="131">
        <f>Y119+Y124+Y129+Y137+Y141</f>
        <v>0</v>
      </c>
      <c r="Z118" s="127"/>
      <c r="AA118" s="132">
        <f>AA119+AA124+AA129+AA137+AA141</f>
        <v>0</v>
      </c>
      <c r="AR118" s="133" t="s">
        <v>150</v>
      </c>
      <c r="AT118" s="134" t="s">
        <v>76</v>
      </c>
      <c r="AU118" s="134" t="s">
        <v>85</v>
      </c>
      <c r="AY118" s="133" t="s">
        <v>187</v>
      </c>
      <c r="BK118" s="135">
        <f>BK119+BK124+BK129+BK137+BK141</f>
        <v>116071</v>
      </c>
    </row>
    <row r="119" spans="2:63" s="9" customFormat="1" ht="14.85" customHeight="1">
      <c r="B119" s="126"/>
      <c r="C119" s="127"/>
      <c r="D119" s="136" t="s">
        <v>1354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5">
        <f>BK119</f>
        <v>66519</v>
      </c>
      <c r="O119" s="216"/>
      <c r="P119" s="216"/>
      <c r="Q119" s="216"/>
      <c r="R119" s="129"/>
      <c r="T119" s="130"/>
      <c r="U119" s="127"/>
      <c r="V119" s="127"/>
      <c r="W119" s="131">
        <f>SUM(W120:W123)</f>
        <v>0</v>
      </c>
      <c r="X119" s="127"/>
      <c r="Y119" s="131">
        <f>SUM(Y120:Y123)</f>
        <v>0</v>
      </c>
      <c r="Z119" s="127"/>
      <c r="AA119" s="132">
        <f>SUM(AA120:AA123)</f>
        <v>0</v>
      </c>
      <c r="AR119" s="133" t="s">
        <v>85</v>
      </c>
      <c r="AT119" s="134" t="s">
        <v>76</v>
      </c>
      <c r="AU119" s="134" t="s">
        <v>150</v>
      </c>
      <c r="AY119" s="133" t="s">
        <v>187</v>
      </c>
      <c r="BK119" s="135">
        <f>SUM(BK120:BK123)</f>
        <v>66519</v>
      </c>
    </row>
    <row r="120" spans="2:65" s="1" customFormat="1" ht="57" customHeight="1">
      <c r="B120" s="137"/>
      <c r="C120" s="138" t="s">
        <v>85</v>
      </c>
      <c r="D120" s="138" t="s">
        <v>188</v>
      </c>
      <c r="E120" s="139" t="s">
        <v>1359</v>
      </c>
      <c r="F120" s="210" t="s">
        <v>1360</v>
      </c>
      <c r="G120" s="210"/>
      <c r="H120" s="210"/>
      <c r="I120" s="210"/>
      <c r="J120" s="140" t="s">
        <v>1186</v>
      </c>
      <c r="K120" s="141">
        <v>1</v>
      </c>
      <c r="L120" s="211">
        <v>57000</v>
      </c>
      <c r="M120" s="211"/>
      <c r="N120" s="211">
        <f>ROUND(L120*K120,2)</f>
        <v>57000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</v>
      </c>
      <c r="W120" s="144">
        <f>V120*K120</f>
        <v>0</v>
      </c>
      <c r="X120" s="144">
        <v>0</v>
      </c>
      <c r="Y120" s="144">
        <f>X120*K120</f>
        <v>0</v>
      </c>
      <c r="Z120" s="144">
        <v>0</v>
      </c>
      <c r="AA120" s="145">
        <f>Z120*K120</f>
        <v>0</v>
      </c>
      <c r="AR120" s="17" t="s">
        <v>192</v>
      </c>
      <c r="AT120" s="17" t="s">
        <v>188</v>
      </c>
      <c r="AU120" s="17" t="s">
        <v>198</v>
      </c>
      <c r="AY120" s="17" t="s">
        <v>187</v>
      </c>
      <c r="BE120" s="146">
        <f>IF(U120="základní",N120,0)</f>
        <v>57000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85</v>
      </c>
      <c r="BK120" s="146">
        <f>ROUND(L120*K120,2)</f>
        <v>57000</v>
      </c>
      <c r="BL120" s="17" t="s">
        <v>192</v>
      </c>
      <c r="BM120" s="17" t="s">
        <v>1361</v>
      </c>
    </row>
    <row r="121" spans="2:65" s="1" customFormat="1" ht="22.5" customHeight="1">
      <c r="B121" s="137"/>
      <c r="C121" s="138" t="s">
        <v>150</v>
      </c>
      <c r="D121" s="138" t="s">
        <v>188</v>
      </c>
      <c r="E121" s="139" t="s">
        <v>1362</v>
      </c>
      <c r="F121" s="210" t="s">
        <v>1363</v>
      </c>
      <c r="G121" s="210"/>
      <c r="H121" s="210"/>
      <c r="I121" s="210"/>
      <c r="J121" s="140" t="s">
        <v>1186</v>
      </c>
      <c r="K121" s="141">
        <v>1</v>
      </c>
      <c r="L121" s="211">
        <v>1819</v>
      </c>
      <c r="M121" s="211"/>
      <c r="N121" s="211">
        <f>ROUND(L121*K121,2)</f>
        <v>1819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</v>
      </c>
      <c r="W121" s="144">
        <f>V121*K121</f>
        <v>0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192</v>
      </c>
      <c r="AT121" s="17" t="s">
        <v>188</v>
      </c>
      <c r="AU121" s="17" t="s">
        <v>198</v>
      </c>
      <c r="AY121" s="17" t="s">
        <v>187</v>
      </c>
      <c r="BE121" s="146">
        <f>IF(U121="základní",N121,0)</f>
        <v>1819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85</v>
      </c>
      <c r="BK121" s="146">
        <f>ROUND(L121*K121,2)</f>
        <v>1819</v>
      </c>
      <c r="BL121" s="17" t="s">
        <v>192</v>
      </c>
      <c r="BM121" s="17" t="s">
        <v>1364</v>
      </c>
    </row>
    <row r="122" spans="2:65" s="1" customFormat="1" ht="31.5" customHeight="1">
      <c r="B122" s="137"/>
      <c r="C122" s="138" t="s">
        <v>198</v>
      </c>
      <c r="D122" s="138" t="s">
        <v>188</v>
      </c>
      <c r="E122" s="139" t="s">
        <v>1365</v>
      </c>
      <c r="F122" s="210" t="s">
        <v>1366</v>
      </c>
      <c r="G122" s="210"/>
      <c r="H122" s="210"/>
      <c r="I122" s="210"/>
      <c r="J122" s="140" t="s">
        <v>1326</v>
      </c>
      <c r="K122" s="141">
        <v>20</v>
      </c>
      <c r="L122" s="211">
        <v>210</v>
      </c>
      <c r="M122" s="211"/>
      <c r="N122" s="211">
        <f>ROUND(L122*K122,2)</f>
        <v>4200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</v>
      </c>
      <c r="W122" s="144">
        <f>V122*K122</f>
        <v>0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192</v>
      </c>
      <c r="AT122" s="17" t="s">
        <v>188</v>
      </c>
      <c r="AU122" s="17" t="s">
        <v>198</v>
      </c>
      <c r="AY122" s="17" t="s">
        <v>187</v>
      </c>
      <c r="BE122" s="146">
        <f>IF(U122="základní",N122,0)</f>
        <v>4200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85</v>
      </c>
      <c r="BK122" s="146">
        <f>ROUND(L122*K122,2)</f>
        <v>4200</v>
      </c>
      <c r="BL122" s="17" t="s">
        <v>192</v>
      </c>
      <c r="BM122" s="17" t="s">
        <v>1367</v>
      </c>
    </row>
    <row r="123" spans="2:65" s="1" customFormat="1" ht="22.5" customHeight="1">
      <c r="B123" s="137"/>
      <c r="C123" s="138" t="s">
        <v>192</v>
      </c>
      <c r="D123" s="138" t="s">
        <v>188</v>
      </c>
      <c r="E123" s="139" t="s">
        <v>1368</v>
      </c>
      <c r="F123" s="210" t="s">
        <v>1369</v>
      </c>
      <c r="G123" s="210"/>
      <c r="H123" s="210"/>
      <c r="I123" s="210"/>
      <c r="J123" s="140" t="s">
        <v>191</v>
      </c>
      <c r="K123" s="141">
        <v>10</v>
      </c>
      <c r="L123" s="211">
        <v>350</v>
      </c>
      <c r="M123" s="211"/>
      <c r="N123" s="211">
        <f>ROUND(L123*K123,2)</f>
        <v>3500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>V123*K123</f>
        <v>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192</v>
      </c>
      <c r="AT123" s="17" t="s">
        <v>188</v>
      </c>
      <c r="AU123" s="17" t="s">
        <v>198</v>
      </c>
      <c r="AY123" s="17" t="s">
        <v>187</v>
      </c>
      <c r="BE123" s="146">
        <f>IF(U123="základní",N123,0)</f>
        <v>3500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85</v>
      </c>
      <c r="BK123" s="146">
        <f>ROUND(L123*K123,2)</f>
        <v>3500</v>
      </c>
      <c r="BL123" s="17" t="s">
        <v>192</v>
      </c>
      <c r="BM123" s="17" t="s">
        <v>1370</v>
      </c>
    </row>
    <row r="124" spans="2:63" s="9" customFormat="1" ht="22.35" customHeight="1">
      <c r="B124" s="126"/>
      <c r="C124" s="127"/>
      <c r="D124" s="136" t="s">
        <v>1355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17">
        <f>BK124</f>
        <v>11200</v>
      </c>
      <c r="O124" s="218"/>
      <c r="P124" s="218"/>
      <c r="Q124" s="218"/>
      <c r="R124" s="129"/>
      <c r="T124" s="130"/>
      <c r="U124" s="127"/>
      <c r="V124" s="127"/>
      <c r="W124" s="131">
        <f>SUM(W125:W128)</f>
        <v>0</v>
      </c>
      <c r="X124" s="127"/>
      <c r="Y124" s="131">
        <f>SUM(Y125:Y128)</f>
        <v>0</v>
      </c>
      <c r="Z124" s="127"/>
      <c r="AA124" s="132">
        <f>SUM(AA125:AA128)</f>
        <v>0</v>
      </c>
      <c r="AR124" s="133" t="s">
        <v>85</v>
      </c>
      <c r="AT124" s="134" t="s">
        <v>76</v>
      </c>
      <c r="AU124" s="134" t="s">
        <v>150</v>
      </c>
      <c r="AY124" s="133" t="s">
        <v>187</v>
      </c>
      <c r="BK124" s="135">
        <f>SUM(BK125:BK128)</f>
        <v>11200</v>
      </c>
    </row>
    <row r="125" spans="2:65" s="1" customFormat="1" ht="31.5" customHeight="1">
      <c r="B125" s="137"/>
      <c r="C125" s="138" t="s">
        <v>206</v>
      </c>
      <c r="D125" s="138" t="s">
        <v>188</v>
      </c>
      <c r="E125" s="139" t="s">
        <v>1371</v>
      </c>
      <c r="F125" s="210" t="s">
        <v>1372</v>
      </c>
      <c r="G125" s="210"/>
      <c r="H125" s="210"/>
      <c r="I125" s="210"/>
      <c r="J125" s="140" t="s">
        <v>1186</v>
      </c>
      <c r="K125" s="141">
        <v>1</v>
      </c>
      <c r="L125" s="211">
        <v>7750</v>
      </c>
      <c r="M125" s="211"/>
      <c r="N125" s="211">
        <f>ROUND(L125*K125,2)</f>
        <v>7750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</v>
      </c>
      <c r="W125" s="144">
        <f>V125*K125</f>
        <v>0</v>
      </c>
      <c r="X125" s="144">
        <v>0</v>
      </c>
      <c r="Y125" s="144">
        <f>X125*K125</f>
        <v>0</v>
      </c>
      <c r="Z125" s="144">
        <v>0</v>
      </c>
      <c r="AA125" s="145">
        <f>Z125*K125</f>
        <v>0</v>
      </c>
      <c r="AR125" s="17" t="s">
        <v>192</v>
      </c>
      <c r="AT125" s="17" t="s">
        <v>188</v>
      </c>
      <c r="AU125" s="17" t="s">
        <v>198</v>
      </c>
      <c r="AY125" s="17" t="s">
        <v>187</v>
      </c>
      <c r="BE125" s="146">
        <f>IF(U125="základní",N125,0)</f>
        <v>7750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85</v>
      </c>
      <c r="BK125" s="146">
        <f>ROUND(L125*K125,2)</f>
        <v>7750</v>
      </c>
      <c r="BL125" s="17" t="s">
        <v>192</v>
      </c>
      <c r="BM125" s="17" t="s">
        <v>1373</v>
      </c>
    </row>
    <row r="126" spans="2:65" s="1" customFormat="1" ht="22.5" customHeight="1">
      <c r="B126" s="137"/>
      <c r="C126" s="138" t="s">
        <v>210</v>
      </c>
      <c r="D126" s="138" t="s">
        <v>188</v>
      </c>
      <c r="E126" s="139" t="s">
        <v>1374</v>
      </c>
      <c r="F126" s="210" t="s">
        <v>1375</v>
      </c>
      <c r="G126" s="210"/>
      <c r="H126" s="210"/>
      <c r="I126" s="210"/>
      <c r="J126" s="140" t="s">
        <v>1186</v>
      </c>
      <c r="K126" s="141">
        <v>1</v>
      </c>
      <c r="L126" s="211">
        <v>600</v>
      </c>
      <c r="M126" s="211"/>
      <c r="N126" s="211">
        <f>ROUND(L126*K126,2)</f>
        <v>600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>V126*K126</f>
        <v>0</v>
      </c>
      <c r="X126" s="144">
        <v>0</v>
      </c>
      <c r="Y126" s="144">
        <f>X126*K126</f>
        <v>0</v>
      </c>
      <c r="Z126" s="144">
        <v>0</v>
      </c>
      <c r="AA126" s="145">
        <f>Z126*K126</f>
        <v>0</v>
      </c>
      <c r="AR126" s="17" t="s">
        <v>192</v>
      </c>
      <c r="AT126" s="17" t="s">
        <v>188</v>
      </c>
      <c r="AU126" s="17" t="s">
        <v>198</v>
      </c>
      <c r="AY126" s="17" t="s">
        <v>187</v>
      </c>
      <c r="BE126" s="146">
        <f>IF(U126="základní",N126,0)</f>
        <v>600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85</v>
      </c>
      <c r="BK126" s="146">
        <f>ROUND(L126*K126,2)</f>
        <v>600</v>
      </c>
      <c r="BL126" s="17" t="s">
        <v>192</v>
      </c>
      <c r="BM126" s="17" t="s">
        <v>1376</v>
      </c>
    </row>
    <row r="127" spans="2:65" s="1" customFormat="1" ht="22.5" customHeight="1">
      <c r="B127" s="137"/>
      <c r="C127" s="138" t="s">
        <v>214</v>
      </c>
      <c r="D127" s="138" t="s">
        <v>188</v>
      </c>
      <c r="E127" s="139" t="s">
        <v>1377</v>
      </c>
      <c r="F127" s="210" t="s">
        <v>1378</v>
      </c>
      <c r="G127" s="210"/>
      <c r="H127" s="210"/>
      <c r="I127" s="210"/>
      <c r="J127" s="140" t="s">
        <v>1186</v>
      </c>
      <c r="K127" s="141">
        <v>1</v>
      </c>
      <c r="L127" s="211">
        <v>1350</v>
      </c>
      <c r="M127" s="211"/>
      <c r="N127" s="211">
        <f>ROUND(L127*K127,2)</f>
        <v>1350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</v>
      </c>
      <c r="W127" s="144">
        <f>V127*K127</f>
        <v>0</v>
      </c>
      <c r="X127" s="144">
        <v>0</v>
      </c>
      <c r="Y127" s="144">
        <f>X127*K127</f>
        <v>0</v>
      </c>
      <c r="Z127" s="144">
        <v>0</v>
      </c>
      <c r="AA127" s="145">
        <f>Z127*K127</f>
        <v>0</v>
      </c>
      <c r="AR127" s="17" t="s">
        <v>192</v>
      </c>
      <c r="AT127" s="17" t="s">
        <v>188</v>
      </c>
      <c r="AU127" s="17" t="s">
        <v>198</v>
      </c>
      <c r="AY127" s="17" t="s">
        <v>187</v>
      </c>
      <c r="BE127" s="146">
        <f>IF(U127="základní",N127,0)</f>
        <v>1350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85</v>
      </c>
      <c r="BK127" s="146">
        <f>ROUND(L127*K127,2)</f>
        <v>1350</v>
      </c>
      <c r="BL127" s="17" t="s">
        <v>192</v>
      </c>
      <c r="BM127" s="17" t="s">
        <v>1379</v>
      </c>
    </row>
    <row r="128" spans="2:65" s="1" customFormat="1" ht="31.5" customHeight="1">
      <c r="B128" s="137"/>
      <c r="C128" s="138" t="s">
        <v>219</v>
      </c>
      <c r="D128" s="138" t="s">
        <v>188</v>
      </c>
      <c r="E128" s="139" t="s">
        <v>1380</v>
      </c>
      <c r="F128" s="210" t="s">
        <v>1381</v>
      </c>
      <c r="G128" s="210"/>
      <c r="H128" s="210"/>
      <c r="I128" s="210"/>
      <c r="J128" s="140" t="s">
        <v>191</v>
      </c>
      <c r="K128" s="141">
        <v>2</v>
      </c>
      <c r="L128" s="211">
        <v>750</v>
      </c>
      <c r="M128" s="211"/>
      <c r="N128" s="211">
        <f>ROUND(L128*K128,2)</f>
        <v>1500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</v>
      </c>
      <c r="W128" s="144">
        <f>V128*K128</f>
        <v>0</v>
      </c>
      <c r="X128" s="144">
        <v>0</v>
      </c>
      <c r="Y128" s="144">
        <f>X128*K128</f>
        <v>0</v>
      </c>
      <c r="Z128" s="144">
        <v>0</v>
      </c>
      <c r="AA128" s="145">
        <f>Z128*K128</f>
        <v>0</v>
      </c>
      <c r="AR128" s="17" t="s">
        <v>192</v>
      </c>
      <c r="AT128" s="17" t="s">
        <v>188</v>
      </c>
      <c r="AU128" s="17" t="s">
        <v>198</v>
      </c>
      <c r="AY128" s="17" t="s">
        <v>187</v>
      </c>
      <c r="BE128" s="146">
        <f>IF(U128="základní",N128,0)</f>
        <v>1500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85</v>
      </c>
      <c r="BK128" s="146">
        <f>ROUND(L128*K128,2)</f>
        <v>1500</v>
      </c>
      <c r="BL128" s="17" t="s">
        <v>192</v>
      </c>
      <c r="BM128" s="17" t="s">
        <v>1382</v>
      </c>
    </row>
    <row r="129" spans="2:63" s="9" customFormat="1" ht="22.35" customHeight="1">
      <c r="B129" s="126"/>
      <c r="C129" s="127"/>
      <c r="D129" s="136" t="s">
        <v>1356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17">
        <f>BK129</f>
        <v>7353</v>
      </c>
      <c r="O129" s="218"/>
      <c r="P129" s="218"/>
      <c r="Q129" s="218"/>
      <c r="R129" s="129"/>
      <c r="T129" s="130"/>
      <c r="U129" s="127"/>
      <c r="V129" s="127"/>
      <c r="W129" s="131">
        <f>SUM(W130:W136)</f>
        <v>0</v>
      </c>
      <c r="X129" s="127"/>
      <c r="Y129" s="131">
        <f>SUM(Y130:Y136)</f>
        <v>0</v>
      </c>
      <c r="Z129" s="127"/>
      <c r="AA129" s="132">
        <f>SUM(AA130:AA136)</f>
        <v>0</v>
      </c>
      <c r="AR129" s="133" t="s">
        <v>85</v>
      </c>
      <c r="AT129" s="134" t="s">
        <v>76</v>
      </c>
      <c r="AU129" s="134" t="s">
        <v>150</v>
      </c>
      <c r="AY129" s="133" t="s">
        <v>187</v>
      </c>
      <c r="BK129" s="135">
        <f>SUM(BK130:BK136)</f>
        <v>7353</v>
      </c>
    </row>
    <row r="130" spans="2:65" s="1" customFormat="1" ht="44.25" customHeight="1">
      <c r="B130" s="137"/>
      <c r="C130" s="138" t="s">
        <v>223</v>
      </c>
      <c r="D130" s="138" t="s">
        <v>188</v>
      </c>
      <c r="E130" s="139" t="s">
        <v>1383</v>
      </c>
      <c r="F130" s="210" t="s">
        <v>1384</v>
      </c>
      <c r="G130" s="210"/>
      <c r="H130" s="210"/>
      <c r="I130" s="210"/>
      <c r="J130" s="140" t="s">
        <v>1186</v>
      </c>
      <c r="K130" s="141">
        <v>1</v>
      </c>
      <c r="L130" s="211">
        <v>3878</v>
      </c>
      <c r="M130" s="211"/>
      <c r="N130" s="211">
        <f aca="true" t="shared" si="0" ref="N130:N136">ROUND(L130*K130,2)</f>
        <v>3878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 aca="true" t="shared" si="1" ref="W130:W136">V130*K130</f>
        <v>0</v>
      </c>
      <c r="X130" s="144">
        <v>0</v>
      </c>
      <c r="Y130" s="144">
        <f aca="true" t="shared" si="2" ref="Y130:Y136">X130*K130</f>
        <v>0</v>
      </c>
      <c r="Z130" s="144">
        <v>0</v>
      </c>
      <c r="AA130" s="145">
        <f aca="true" t="shared" si="3" ref="AA130:AA136">Z130*K130</f>
        <v>0</v>
      </c>
      <c r="AR130" s="17" t="s">
        <v>192</v>
      </c>
      <c r="AT130" s="17" t="s">
        <v>188</v>
      </c>
      <c r="AU130" s="17" t="s">
        <v>198</v>
      </c>
      <c r="AY130" s="17" t="s">
        <v>187</v>
      </c>
      <c r="BE130" s="146">
        <f aca="true" t="shared" si="4" ref="BE130:BE136">IF(U130="základní",N130,0)</f>
        <v>3878</v>
      </c>
      <c r="BF130" s="146">
        <f aca="true" t="shared" si="5" ref="BF130:BF136">IF(U130="snížená",N130,0)</f>
        <v>0</v>
      </c>
      <c r="BG130" s="146">
        <f aca="true" t="shared" si="6" ref="BG130:BG136">IF(U130="zákl. přenesená",N130,0)</f>
        <v>0</v>
      </c>
      <c r="BH130" s="146">
        <f aca="true" t="shared" si="7" ref="BH130:BH136">IF(U130="sníž. přenesená",N130,0)</f>
        <v>0</v>
      </c>
      <c r="BI130" s="146">
        <f aca="true" t="shared" si="8" ref="BI130:BI136">IF(U130="nulová",N130,0)</f>
        <v>0</v>
      </c>
      <c r="BJ130" s="17" t="s">
        <v>85</v>
      </c>
      <c r="BK130" s="146">
        <f aca="true" t="shared" si="9" ref="BK130:BK136">ROUND(L130*K130,2)</f>
        <v>3878</v>
      </c>
      <c r="BL130" s="17" t="s">
        <v>192</v>
      </c>
      <c r="BM130" s="17" t="s">
        <v>1385</v>
      </c>
    </row>
    <row r="131" spans="2:65" s="1" customFormat="1" ht="22.5" customHeight="1">
      <c r="B131" s="137"/>
      <c r="C131" s="138" t="s">
        <v>227</v>
      </c>
      <c r="D131" s="138" t="s">
        <v>188</v>
      </c>
      <c r="E131" s="139" t="s">
        <v>1386</v>
      </c>
      <c r="F131" s="210" t="s">
        <v>1387</v>
      </c>
      <c r="G131" s="210"/>
      <c r="H131" s="210"/>
      <c r="I131" s="210"/>
      <c r="J131" s="140" t="s">
        <v>1186</v>
      </c>
      <c r="K131" s="141">
        <v>2</v>
      </c>
      <c r="L131" s="211">
        <v>205</v>
      </c>
      <c r="M131" s="211"/>
      <c r="N131" s="211">
        <f t="shared" si="0"/>
        <v>410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7" t="s">
        <v>192</v>
      </c>
      <c r="AT131" s="17" t="s">
        <v>188</v>
      </c>
      <c r="AU131" s="17" t="s">
        <v>198</v>
      </c>
      <c r="AY131" s="17" t="s">
        <v>187</v>
      </c>
      <c r="BE131" s="146">
        <f t="shared" si="4"/>
        <v>410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85</v>
      </c>
      <c r="BK131" s="146">
        <f t="shared" si="9"/>
        <v>410</v>
      </c>
      <c r="BL131" s="17" t="s">
        <v>192</v>
      </c>
      <c r="BM131" s="17" t="s">
        <v>1388</v>
      </c>
    </row>
    <row r="132" spans="2:65" s="1" customFormat="1" ht="22.5" customHeight="1">
      <c r="B132" s="137"/>
      <c r="C132" s="138" t="s">
        <v>231</v>
      </c>
      <c r="D132" s="138" t="s">
        <v>188</v>
      </c>
      <c r="E132" s="139" t="s">
        <v>1389</v>
      </c>
      <c r="F132" s="210" t="s">
        <v>1390</v>
      </c>
      <c r="G132" s="210"/>
      <c r="H132" s="210"/>
      <c r="I132" s="210"/>
      <c r="J132" s="140" t="s">
        <v>1186</v>
      </c>
      <c r="K132" s="141">
        <v>1</v>
      </c>
      <c r="L132" s="211">
        <v>242</v>
      </c>
      <c r="M132" s="211"/>
      <c r="N132" s="211">
        <f t="shared" si="0"/>
        <v>242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7" t="s">
        <v>192</v>
      </c>
      <c r="AT132" s="17" t="s">
        <v>188</v>
      </c>
      <c r="AU132" s="17" t="s">
        <v>198</v>
      </c>
      <c r="AY132" s="17" t="s">
        <v>187</v>
      </c>
      <c r="BE132" s="146">
        <f t="shared" si="4"/>
        <v>242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85</v>
      </c>
      <c r="BK132" s="146">
        <f t="shared" si="9"/>
        <v>242</v>
      </c>
      <c r="BL132" s="17" t="s">
        <v>192</v>
      </c>
      <c r="BM132" s="17" t="s">
        <v>1391</v>
      </c>
    </row>
    <row r="133" spans="2:65" s="1" customFormat="1" ht="22.5" customHeight="1">
      <c r="B133" s="137"/>
      <c r="C133" s="138" t="s">
        <v>235</v>
      </c>
      <c r="D133" s="138" t="s">
        <v>188</v>
      </c>
      <c r="E133" s="139" t="s">
        <v>1392</v>
      </c>
      <c r="F133" s="210" t="s">
        <v>1393</v>
      </c>
      <c r="G133" s="210"/>
      <c r="H133" s="210"/>
      <c r="I133" s="210"/>
      <c r="J133" s="140" t="s">
        <v>1186</v>
      </c>
      <c r="K133" s="141">
        <v>1</v>
      </c>
      <c r="L133" s="211">
        <v>1355</v>
      </c>
      <c r="M133" s="211"/>
      <c r="N133" s="211">
        <f t="shared" si="0"/>
        <v>1355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7" t="s">
        <v>192</v>
      </c>
      <c r="AT133" s="17" t="s">
        <v>188</v>
      </c>
      <c r="AU133" s="17" t="s">
        <v>198</v>
      </c>
      <c r="AY133" s="17" t="s">
        <v>187</v>
      </c>
      <c r="BE133" s="146">
        <f t="shared" si="4"/>
        <v>1355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85</v>
      </c>
      <c r="BK133" s="146">
        <f t="shared" si="9"/>
        <v>1355</v>
      </c>
      <c r="BL133" s="17" t="s">
        <v>192</v>
      </c>
      <c r="BM133" s="17" t="s">
        <v>1394</v>
      </c>
    </row>
    <row r="134" spans="2:65" s="1" customFormat="1" ht="22.5" customHeight="1">
      <c r="B134" s="137"/>
      <c r="C134" s="138" t="s">
        <v>239</v>
      </c>
      <c r="D134" s="138" t="s">
        <v>188</v>
      </c>
      <c r="E134" s="139" t="s">
        <v>1395</v>
      </c>
      <c r="F134" s="210" t="s">
        <v>1396</v>
      </c>
      <c r="G134" s="210"/>
      <c r="H134" s="210"/>
      <c r="I134" s="210"/>
      <c r="J134" s="140" t="s">
        <v>1326</v>
      </c>
      <c r="K134" s="141">
        <v>2</v>
      </c>
      <c r="L134" s="211">
        <v>212</v>
      </c>
      <c r="M134" s="211"/>
      <c r="N134" s="211">
        <f t="shared" si="0"/>
        <v>424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7" t="s">
        <v>192</v>
      </c>
      <c r="AT134" s="17" t="s">
        <v>188</v>
      </c>
      <c r="AU134" s="17" t="s">
        <v>198</v>
      </c>
      <c r="AY134" s="17" t="s">
        <v>187</v>
      </c>
      <c r="BE134" s="146">
        <f t="shared" si="4"/>
        <v>424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85</v>
      </c>
      <c r="BK134" s="146">
        <f t="shared" si="9"/>
        <v>424</v>
      </c>
      <c r="BL134" s="17" t="s">
        <v>192</v>
      </c>
      <c r="BM134" s="17" t="s">
        <v>1397</v>
      </c>
    </row>
    <row r="135" spans="2:65" s="1" customFormat="1" ht="22.5" customHeight="1">
      <c r="B135" s="137"/>
      <c r="C135" s="138" t="s">
        <v>243</v>
      </c>
      <c r="D135" s="138" t="s">
        <v>188</v>
      </c>
      <c r="E135" s="139" t="s">
        <v>1398</v>
      </c>
      <c r="F135" s="210" t="s">
        <v>1399</v>
      </c>
      <c r="G135" s="210"/>
      <c r="H135" s="210"/>
      <c r="I135" s="210"/>
      <c r="J135" s="140" t="s">
        <v>1326</v>
      </c>
      <c r="K135" s="141">
        <v>2</v>
      </c>
      <c r="L135" s="211">
        <v>182</v>
      </c>
      <c r="M135" s="211"/>
      <c r="N135" s="211">
        <f t="shared" si="0"/>
        <v>364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7" t="s">
        <v>192</v>
      </c>
      <c r="AT135" s="17" t="s">
        <v>188</v>
      </c>
      <c r="AU135" s="17" t="s">
        <v>198</v>
      </c>
      <c r="AY135" s="17" t="s">
        <v>187</v>
      </c>
      <c r="BE135" s="146">
        <f t="shared" si="4"/>
        <v>364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85</v>
      </c>
      <c r="BK135" s="146">
        <f t="shared" si="9"/>
        <v>364</v>
      </c>
      <c r="BL135" s="17" t="s">
        <v>192</v>
      </c>
      <c r="BM135" s="17" t="s">
        <v>1400</v>
      </c>
    </row>
    <row r="136" spans="2:65" s="1" customFormat="1" ht="31.5" customHeight="1">
      <c r="B136" s="137"/>
      <c r="C136" s="138" t="s">
        <v>11</v>
      </c>
      <c r="D136" s="138" t="s">
        <v>188</v>
      </c>
      <c r="E136" s="139" t="s">
        <v>1401</v>
      </c>
      <c r="F136" s="210" t="s">
        <v>1402</v>
      </c>
      <c r="G136" s="210"/>
      <c r="H136" s="210"/>
      <c r="I136" s="210"/>
      <c r="J136" s="140" t="s">
        <v>1326</v>
      </c>
      <c r="K136" s="141">
        <v>4</v>
      </c>
      <c r="L136" s="211">
        <v>170</v>
      </c>
      <c r="M136" s="211"/>
      <c r="N136" s="211">
        <f t="shared" si="0"/>
        <v>680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7" t="s">
        <v>192</v>
      </c>
      <c r="AT136" s="17" t="s">
        <v>188</v>
      </c>
      <c r="AU136" s="17" t="s">
        <v>198</v>
      </c>
      <c r="AY136" s="17" t="s">
        <v>187</v>
      </c>
      <c r="BE136" s="146">
        <f t="shared" si="4"/>
        <v>680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85</v>
      </c>
      <c r="BK136" s="146">
        <f t="shared" si="9"/>
        <v>680</v>
      </c>
      <c r="BL136" s="17" t="s">
        <v>192</v>
      </c>
      <c r="BM136" s="17" t="s">
        <v>1403</v>
      </c>
    </row>
    <row r="137" spans="2:63" s="9" customFormat="1" ht="22.35" customHeight="1">
      <c r="B137" s="126"/>
      <c r="C137" s="127"/>
      <c r="D137" s="136" t="s">
        <v>1357</v>
      </c>
      <c r="E137" s="136"/>
      <c r="F137" s="136"/>
      <c r="G137" s="136"/>
      <c r="H137" s="136"/>
      <c r="I137" s="136"/>
      <c r="J137" s="136"/>
      <c r="K137" s="136"/>
      <c r="L137" s="136"/>
      <c r="M137" s="136"/>
      <c r="N137" s="217">
        <f>BK137</f>
        <v>6999</v>
      </c>
      <c r="O137" s="218"/>
      <c r="P137" s="218"/>
      <c r="Q137" s="218"/>
      <c r="R137" s="129"/>
      <c r="T137" s="130"/>
      <c r="U137" s="127"/>
      <c r="V137" s="127"/>
      <c r="W137" s="131">
        <f>SUM(W138:W140)</f>
        <v>0</v>
      </c>
      <c r="X137" s="127"/>
      <c r="Y137" s="131">
        <f>SUM(Y138:Y140)</f>
        <v>0</v>
      </c>
      <c r="Z137" s="127"/>
      <c r="AA137" s="132">
        <f>SUM(AA138:AA140)</f>
        <v>0</v>
      </c>
      <c r="AR137" s="133" t="s">
        <v>85</v>
      </c>
      <c r="AT137" s="134" t="s">
        <v>76</v>
      </c>
      <c r="AU137" s="134" t="s">
        <v>150</v>
      </c>
      <c r="AY137" s="133" t="s">
        <v>187</v>
      </c>
      <c r="BK137" s="135">
        <f>SUM(BK138:BK140)</f>
        <v>6999</v>
      </c>
    </row>
    <row r="138" spans="2:65" s="1" customFormat="1" ht="22.5" customHeight="1">
      <c r="B138" s="137"/>
      <c r="C138" s="138" t="s">
        <v>250</v>
      </c>
      <c r="D138" s="138" t="s">
        <v>188</v>
      </c>
      <c r="E138" s="139" t="s">
        <v>1404</v>
      </c>
      <c r="F138" s="210" t="s">
        <v>1363</v>
      </c>
      <c r="G138" s="210"/>
      <c r="H138" s="210"/>
      <c r="I138" s="210"/>
      <c r="J138" s="140" t="s">
        <v>1186</v>
      </c>
      <c r="K138" s="141">
        <v>1</v>
      </c>
      <c r="L138" s="211">
        <v>1819</v>
      </c>
      <c r="M138" s="211"/>
      <c r="N138" s="211">
        <f>ROUND(L138*K138,2)</f>
        <v>1819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</v>
      </c>
      <c r="W138" s="144">
        <f>V138*K138</f>
        <v>0</v>
      </c>
      <c r="X138" s="144">
        <v>0</v>
      </c>
      <c r="Y138" s="144">
        <f>X138*K138</f>
        <v>0</v>
      </c>
      <c r="Z138" s="144">
        <v>0</v>
      </c>
      <c r="AA138" s="145">
        <f>Z138*K138</f>
        <v>0</v>
      </c>
      <c r="AR138" s="17" t="s">
        <v>192</v>
      </c>
      <c r="AT138" s="17" t="s">
        <v>188</v>
      </c>
      <c r="AU138" s="17" t="s">
        <v>198</v>
      </c>
      <c r="AY138" s="17" t="s">
        <v>187</v>
      </c>
      <c r="BE138" s="146">
        <f>IF(U138="základní",N138,0)</f>
        <v>1819</v>
      </c>
      <c r="BF138" s="146">
        <f>IF(U138="snížená",N138,0)</f>
        <v>0</v>
      </c>
      <c r="BG138" s="146">
        <f>IF(U138="zákl. přenesená",N138,0)</f>
        <v>0</v>
      </c>
      <c r="BH138" s="146">
        <f>IF(U138="sníž. přenesená",N138,0)</f>
        <v>0</v>
      </c>
      <c r="BI138" s="146">
        <f>IF(U138="nulová",N138,0)</f>
        <v>0</v>
      </c>
      <c r="BJ138" s="17" t="s">
        <v>85</v>
      </c>
      <c r="BK138" s="146">
        <f>ROUND(L138*K138,2)</f>
        <v>1819</v>
      </c>
      <c r="BL138" s="17" t="s">
        <v>192</v>
      </c>
      <c r="BM138" s="17" t="s">
        <v>1405</v>
      </c>
    </row>
    <row r="139" spans="2:65" s="1" customFormat="1" ht="31.5" customHeight="1">
      <c r="B139" s="137"/>
      <c r="C139" s="138" t="s">
        <v>254</v>
      </c>
      <c r="D139" s="138" t="s">
        <v>188</v>
      </c>
      <c r="E139" s="139" t="s">
        <v>1406</v>
      </c>
      <c r="F139" s="210" t="s">
        <v>1366</v>
      </c>
      <c r="G139" s="210"/>
      <c r="H139" s="210"/>
      <c r="I139" s="210"/>
      <c r="J139" s="140" t="s">
        <v>1326</v>
      </c>
      <c r="K139" s="141">
        <v>8</v>
      </c>
      <c r="L139" s="211">
        <v>210</v>
      </c>
      <c r="M139" s="211"/>
      <c r="N139" s="211">
        <f>ROUND(L139*K139,2)</f>
        <v>1680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</v>
      </c>
      <c r="W139" s="144">
        <f>V139*K139</f>
        <v>0</v>
      </c>
      <c r="X139" s="144">
        <v>0</v>
      </c>
      <c r="Y139" s="144">
        <f>X139*K139</f>
        <v>0</v>
      </c>
      <c r="Z139" s="144">
        <v>0</v>
      </c>
      <c r="AA139" s="145">
        <f>Z139*K139</f>
        <v>0</v>
      </c>
      <c r="AR139" s="17" t="s">
        <v>192</v>
      </c>
      <c r="AT139" s="17" t="s">
        <v>188</v>
      </c>
      <c r="AU139" s="17" t="s">
        <v>198</v>
      </c>
      <c r="AY139" s="17" t="s">
        <v>187</v>
      </c>
      <c r="BE139" s="146">
        <f>IF(U139="základní",N139,0)</f>
        <v>1680</v>
      </c>
      <c r="BF139" s="146">
        <f>IF(U139="snížená",N139,0)</f>
        <v>0</v>
      </c>
      <c r="BG139" s="146">
        <f>IF(U139="zákl. přenesená",N139,0)</f>
        <v>0</v>
      </c>
      <c r="BH139" s="146">
        <f>IF(U139="sníž. přenesená",N139,0)</f>
        <v>0</v>
      </c>
      <c r="BI139" s="146">
        <f>IF(U139="nulová",N139,0)</f>
        <v>0</v>
      </c>
      <c r="BJ139" s="17" t="s">
        <v>85</v>
      </c>
      <c r="BK139" s="146">
        <f>ROUND(L139*K139,2)</f>
        <v>1680</v>
      </c>
      <c r="BL139" s="17" t="s">
        <v>192</v>
      </c>
      <c r="BM139" s="17" t="s">
        <v>1407</v>
      </c>
    </row>
    <row r="140" spans="2:65" s="1" customFormat="1" ht="22.5" customHeight="1">
      <c r="B140" s="137"/>
      <c r="C140" s="138" t="s">
        <v>258</v>
      </c>
      <c r="D140" s="138" t="s">
        <v>188</v>
      </c>
      <c r="E140" s="139" t="s">
        <v>1408</v>
      </c>
      <c r="F140" s="210" t="s">
        <v>1369</v>
      </c>
      <c r="G140" s="210"/>
      <c r="H140" s="210"/>
      <c r="I140" s="210"/>
      <c r="J140" s="140" t="s">
        <v>191</v>
      </c>
      <c r="K140" s="141">
        <v>10</v>
      </c>
      <c r="L140" s="211">
        <v>350</v>
      </c>
      <c r="M140" s="211"/>
      <c r="N140" s="211">
        <f>ROUND(L140*K140,2)</f>
        <v>3500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</v>
      </c>
      <c r="W140" s="144">
        <f>V140*K140</f>
        <v>0</v>
      </c>
      <c r="X140" s="144">
        <v>0</v>
      </c>
      <c r="Y140" s="144">
        <f>X140*K140</f>
        <v>0</v>
      </c>
      <c r="Z140" s="144">
        <v>0</v>
      </c>
      <c r="AA140" s="145">
        <f>Z140*K140</f>
        <v>0</v>
      </c>
      <c r="AR140" s="17" t="s">
        <v>192</v>
      </c>
      <c r="AT140" s="17" t="s">
        <v>188</v>
      </c>
      <c r="AU140" s="17" t="s">
        <v>198</v>
      </c>
      <c r="AY140" s="17" t="s">
        <v>187</v>
      </c>
      <c r="BE140" s="146">
        <f>IF(U140="základní",N140,0)</f>
        <v>3500</v>
      </c>
      <c r="BF140" s="146">
        <f>IF(U140="snížená",N140,0)</f>
        <v>0</v>
      </c>
      <c r="BG140" s="146">
        <f>IF(U140="zákl. přenesená",N140,0)</f>
        <v>0</v>
      </c>
      <c r="BH140" s="146">
        <f>IF(U140="sníž. přenesená",N140,0)</f>
        <v>0</v>
      </c>
      <c r="BI140" s="146">
        <f>IF(U140="nulová",N140,0)</f>
        <v>0</v>
      </c>
      <c r="BJ140" s="17" t="s">
        <v>85</v>
      </c>
      <c r="BK140" s="146">
        <f>ROUND(L140*K140,2)</f>
        <v>3500</v>
      </c>
      <c r="BL140" s="17" t="s">
        <v>192</v>
      </c>
      <c r="BM140" s="17" t="s">
        <v>1409</v>
      </c>
    </row>
    <row r="141" spans="2:63" s="9" customFormat="1" ht="22.35" customHeight="1">
      <c r="B141" s="126"/>
      <c r="C141" s="127"/>
      <c r="D141" s="136" t="s">
        <v>1358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17">
        <f>BK141</f>
        <v>24000</v>
      </c>
      <c r="O141" s="218"/>
      <c r="P141" s="218"/>
      <c r="Q141" s="218"/>
      <c r="R141" s="129"/>
      <c r="T141" s="130"/>
      <c r="U141" s="127"/>
      <c r="V141" s="127"/>
      <c r="W141" s="131">
        <f>SUM(W142:W148)</f>
        <v>0</v>
      </c>
      <c r="X141" s="127"/>
      <c r="Y141" s="131">
        <f>SUM(Y142:Y148)</f>
        <v>0</v>
      </c>
      <c r="Z141" s="127"/>
      <c r="AA141" s="132">
        <f>SUM(AA142:AA148)</f>
        <v>0</v>
      </c>
      <c r="AR141" s="133" t="s">
        <v>85</v>
      </c>
      <c r="AT141" s="134" t="s">
        <v>76</v>
      </c>
      <c r="AU141" s="134" t="s">
        <v>150</v>
      </c>
      <c r="AY141" s="133" t="s">
        <v>187</v>
      </c>
      <c r="BK141" s="135">
        <f>SUM(BK142:BK148)</f>
        <v>24000</v>
      </c>
    </row>
    <row r="142" spans="2:65" s="1" customFormat="1" ht="31.5" customHeight="1">
      <c r="B142" s="137"/>
      <c r="C142" s="138" t="s">
        <v>262</v>
      </c>
      <c r="D142" s="138" t="s">
        <v>188</v>
      </c>
      <c r="E142" s="139" t="s">
        <v>1410</v>
      </c>
      <c r="F142" s="210" t="s">
        <v>1411</v>
      </c>
      <c r="G142" s="210"/>
      <c r="H142" s="210"/>
      <c r="I142" s="210"/>
      <c r="J142" s="140" t="s">
        <v>1186</v>
      </c>
      <c r="K142" s="141">
        <v>1</v>
      </c>
      <c r="L142" s="211">
        <v>5000</v>
      </c>
      <c r="M142" s="211"/>
      <c r="N142" s="211">
        <f aca="true" t="shared" si="10" ref="N142:N148">ROUND(L142*K142,2)</f>
        <v>5000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</v>
      </c>
      <c r="W142" s="144">
        <f aca="true" t="shared" si="11" ref="W142:W148">V142*K142</f>
        <v>0</v>
      </c>
      <c r="X142" s="144">
        <v>0</v>
      </c>
      <c r="Y142" s="144">
        <f aca="true" t="shared" si="12" ref="Y142:Y148">X142*K142</f>
        <v>0</v>
      </c>
      <c r="Z142" s="144">
        <v>0</v>
      </c>
      <c r="AA142" s="145">
        <f aca="true" t="shared" si="13" ref="AA142:AA148">Z142*K142</f>
        <v>0</v>
      </c>
      <c r="AR142" s="17" t="s">
        <v>192</v>
      </c>
      <c r="AT142" s="17" t="s">
        <v>188</v>
      </c>
      <c r="AU142" s="17" t="s">
        <v>198</v>
      </c>
      <c r="AY142" s="17" t="s">
        <v>187</v>
      </c>
      <c r="BE142" s="146">
        <f aca="true" t="shared" si="14" ref="BE142:BE148">IF(U142="základní",N142,0)</f>
        <v>5000</v>
      </c>
      <c r="BF142" s="146">
        <f aca="true" t="shared" si="15" ref="BF142:BF148">IF(U142="snížená",N142,0)</f>
        <v>0</v>
      </c>
      <c r="BG142" s="146">
        <f aca="true" t="shared" si="16" ref="BG142:BG148">IF(U142="zákl. přenesená",N142,0)</f>
        <v>0</v>
      </c>
      <c r="BH142" s="146">
        <f aca="true" t="shared" si="17" ref="BH142:BH148">IF(U142="sníž. přenesená",N142,0)</f>
        <v>0</v>
      </c>
      <c r="BI142" s="146">
        <f aca="true" t="shared" si="18" ref="BI142:BI148">IF(U142="nulová",N142,0)</f>
        <v>0</v>
      </c>
      <c r="BJ142" s="17" t="s">
        <v>85</v>
      </c>
      <c r="BK142" s="146">
        <f aca="true" t="shared" si="19" ref="BK142:BK148">ROUND(L142*K142,2)</f>
        <v>5000</v>
      </c>
      <c r="BL142" s="17" t="s">
        <v>192</v>
      </c>
      <c r="BM142" s="17" t="s">
        <v>1412</v>
      </c>
    </row>
    <row r="143" spans="2:65" s="1" customFormat="1" ht="22.5" customHeight="1">
      <c r="B143" s="137"/>
      <c r="C143" s="138" t="s">
        <v>266</v>
      </c>
      <c r="D143" s="138" t="s">
        <v>188</v>
      </c>
      <c r="E143" s="139" t="s">
        <v>1413</v>
      </c>
      <c r="F143" s="210" t="s">
        <v>1414</v>
      </c>
      <c r="G143" s="210"/>
      <c r="H143" s="210"/>
      <c r="I143" s="210"/>
      <c r="J143" s="140" t="s">
        <v>1186</v>
      </c>
      <c r="K143" s="141">
        <v>1</v>
      </c>
      <c r="L143" s="211">
        <v>1000</v>
      </c>
      <c r="M143" s="211"/>
      <c r="N143" s="211">
        <f t="shared" si="10"/>
        <v>1000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7" t="s">
        <v>192</v>
      </c>
      <c r="AT143" s="17" t="s">
        <v>188</v>
      </c>
      <c r="AU143" s="17" t="s">
        <v>198</v>
      </c>
      <c r="AY143" s="17" t="s">
        <v>187</v>
      </c>
      <c r="BE143" s="146">
        <f t="shared" si="14"/>
        <v>1000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85</v>
      </c>
      <c r="BK143" s="146">
        <f t="shared" si="19"/>
        <v>1000</v>
      </c>
      <c r="BL143" s="17" t="s">
        <v>192</v>
      </c>
      <c r="BM143" s="17" t="s">
        <v>1415</v>
      </c>
    </row>
    <row r="144" spans="2:65" s="1" customFormat="1" ht="22.5" customHeight="1">
      <c r="B144" s="137"/>
      <c r="C144" s="138" t="s">
        <v>10</v>
      </c>
      <c r="D144" s="138" t="s">
        <v>188</v>
      </c>
      <c r="E144" s="139" t="s">
        <v>1416</v>
      </c>
      <c r="F144" s="210" t="s">
        <v>1417</v>
      </c>
      <c r="G144" s="210"/>
      <c r="H144" s="210"/>
      <c r="I144" s="210"/>
      <c r="J144" s="140" t="s">
        <v>1186</v>
      </c>
      <c r="K144" s="141">
        <v>1</v>
      </c>
      <c r="L144" s="211">
        <v>1000</v>
      </c>
      <c r="M144" s="211"/>
      <c r="N144" s="211">
        <f t="shared" si="10"/>
        <v>1000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7" t="s">
        <v>192</v>
      </c>
      <c r="AT144" s="17" t="s">
        <v>188</v>
      </c>
      <c r="AU144" s="17" t="s">
        <v>198</v>
      </c>
      <c r="AY144" s="17" t="s">
        <v>187</v>
      </c>
      <c r="BE144" s="146">
        <f t="shared" si="14"/>
        <v>1000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85</v>
      </c>
      <c r="BK144" s="146">
        <f t="shared" si="19"/>
        <v>1000</v>
      </c>
      <c r="BL144" s="17" t="s">
        <v>192</v>
      </c>
      <c r="BM144" s="17" t="s">
        <v>1418</v>
      </c>
    </row>
    <row r="145" spans="2:65" s="1" customFormat="1" ht="22.5" customHeight="1">
      <c r="B145" s="137"/>
      <c r="C145" s="138" t="s">
        <v>273</v>
      </c>
      <c r="D145" s="138" t="s">
        <v>188</v>
      </c>
      <c r="E145" s="139" t="s">
        <v>1419</v>
      </c>
      <c r="F145" s="210" t="s">
        <v>1316</v>
      </c>
      <c r="G145" s="210"/>
      <c r="H145" s="210"/>
      <c r="I145" s="210"/>
      <c r="J145" s="140" t="s">
        <v>1186</v>
      </c>
      <c r="K145" s="141">
        <v>1</v>
      </c>
      <c r="L145" s="211">
        <v>1000</v>
      </c>
      <c r="M145" s="211"/>
      <c r="N145" s="211">
        <f t="shared" si="10"/>
        <v>1000</v>
      </c>
      <c r="O145" s="211"/>
      <c r="P145" s="211"/>
      <c r="Q145" s="211"/>
      <c r="R145" s="142"/>
      <c r="T145" s="143" t="s">
        <v>5</v>
      </c>
      <c r="U145" s="40" t="s">
        <v>42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7" t="s">
        <v>192</v>
      </c>
      <c r="AT145" s="17" t="s">
        <v>188</v>
      </c>
      <c r="AU145" s="17" t="s">
        <v>198</v>
      </c>
      <c r="AY145" s="17" t="s">
        <v>187</v>
      </c>
      <c r="BE145" s="146">
        <f t="shared" si="14"/>
        <v>1000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85</v>
      </c>
      <c r="BK145" s="146">
        <f t="shared" si="19"/>
        <v>1000</v>
      </c>
      <c r="BL145" s="17" t="s">
        <v>192</v>
      </c>
      <c r="BM145" s="17" t="s">
        <v>1420</v>
      </c>
    </row>
    <row r="146" spans="2:65" s="1" customFormat="1" ht="22.5" customHeight="1">
      <c r="B146" s="137"/>
      <c r="C146" s="138" t="s">
        <v>277</v>
      </c>
      <c r="D146" s="138" t="s">
        <v>188</v>
      </c>
      <c r="E146" s="139" t="s">
        <v>1421</v>
      </c>
      <c r="F146" s="210" t="s">
        <v>1422</v>
      </c>
      <c r="G146" s="210"/>
      <c r="H146" s="210"/>
      <c r="I146" s="210"/>
      <c r="J146" s="140" t="s">
        <v>1186</v>
      </c>
      <c r="K146" s="141">
        <v>1</v>
      </c>
      <c r="L146" s="211">
        <v>2000</v>
      </c>
      <c r="M146" s="211"/>
      <c r="N146" s="211">
        <f t="shared" si="10"/>
        <v>2000</v>
      </c>
      <c r="O146" s="211"/>
      <c r="P146" s="211"/>
      <c r="Q146" s="211"/>
      <c r="R146" s="142"/>
      <c r="T146" s="143" t="s">
        <v>5</v>
      </c>
      <c r="U146" s="40" t="s">
        <v>42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7" t="s">
        <v>192</v>
      </c>
      <c r="AT146" s="17" t="s">
        <v>188</v>
      </c>
      <c r="AU146" s="17" t="s">
        <v>198</v>
      </c>
      <c r="AY146" s="17" t="s">
        <v>187</v>
      </c>
      <c r="BE146" s="146">
        <f t="shared" si="14"/>
        <v>2000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85</v>
      </c>
      <c r="BK146" s="146">
        <f t="shared" si="19"/>
        <v>2000</v>
      </c>
      <c r="BL146" s="17" t="s">
        <v>192</v>
      </c>
      <c r="BM146" s="17" t="s">
        <v>1423</v>
      </c>
    </row>
    <row r="147" spans="2:65" s="1" customFormat="1" ht="22.5" customHeight="1">
      <c r="B147" s="137"/>
      <c r="C147" s="138" t="s">
        <v>281</v>
      </c>
      <c r="D147" s="138" t="s">
        <v>188</v>
      </c>
      <c r="E147" s="139" t="s">
        <v>1424</v>
      </c>
      <c r="F147" s="210" t="s">
        <v>1425</v>
      </c>
      <c r="G147" s="210"/>
      <c r="H147" s="210"/>
      <c r="I147" s="210"/>
      <c r="J147" s="140" t="s">
        <v>1186</v>
      </c>
      <c r="K147" s="141">
        <v>1</v>
      </c>
      <c r="L147" s="211">
        <v>12000</v>
      </c>
      <c r="M147" s="211"/>
      <c r="N147" s="211">
        <f t="shared" si="10"/>
        <v>12000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192</v>
      </c>
      <c r="AT147" s="17" t="s">
        <v>188</v>
      </c>
      <c r="AU147" s="17" t="s">
        <v>198</v>
      </c>
      <c r="AY147" s="17" t="s">
        <v>187</v>
      </c>
      <c r="BE147" s="146">
        <f t="shared" si="14"/>
        <v>12000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85</v>
      </c>
      <c r="BK147" s="146">
        <f t="shared" si="19"/>
        <v>12000</v>
      </c>
      <c r="BL147" s="17" t="s">
        <v>192</v>
      </c>
      <c r="BM147" s="17" t="s">
        <v>1426</v>
      </c>
    </row>
    <row r="148" spans="2:65" s="1" customFormat="1" ht="22.5" customHeight="1">
      <c r="B148" s="137"/>
      <c r="C148" s="138" t="s">
        <v>285</v>
      </c>
      <c r="D148" s="138" t="s">
        <v>188</v>
      </c>
      <c r="E148" s="139" t="s">
        <v>1427</v>
      </c>
      <c r="F148" s="210" t="s">
        <v>1428</v>
      </c>
      <c r="G148" s="210"/>
      <c r="H148" s="210"/>
      <c r="I148" s="210"/>
      <c r="J148" s="140" t="s">
        <v>1186</v>
      </c>
      <c r="K148" s="141">
        <v>1</v>
      </c>
      <c r="L148" s="211">
        <v>2000</v>
      </c>
      <c r="M148" s="211"/>
      <c r="N148" s="211">
        <f t="shared" si="10"/>
        <v>2000</v>
      </c>
      <c r="O148" s="211"/>
      <c r="P148" s="211"/>
      <c r="Q148" s="211"/>
      <c r="R148" s="142"/>
      <c r="T148" s="143" t="s">
        <v>5</v>
      </c>
      <c r="U148" s="147" t="s">
        <v>42</v>
      </c>
      <c r="V148" s="148">
        <v>0</v>
      </c>
      <c r="W148" s="148">
        <f t="shared" si="11"/>
        <v>0</v>
      </c>
      <c r="X148" s="148">
        <v>0</v>
      </c>
      <c r="Y148" s="148">
        <f t="shared" si="12"/>
        <v>0</v>
      </c>
      <c r="Z148" s="148">
        <v>0</v>
      </c>
      <c r="AA148" s="149">
        <f t="shared" si="13"/>
        <v>0</v>
      </c>
      <c r="AR148" s="17" t="s">
        <v>192</v>
      </c>
      <c r="AT148" s="17" t="s">
        <v>188</v>
      </c>
      <c r="AU148" s="17" t="s">
        <v>198</v>
      </c>
      <c r="AY148" s="17" t="s">
        <v>187</v>
      </c>
      <c r="BE148" s="146">
        <f t="shared" si="14"/>
        <v>2000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85</v>
      </c>
      <c r="BK148" s="146">
        <f t="shared" si="19"/>
        <v>2000</v>
      </c>
      <c r="BL148" s="17" t="s">
        <v>192</v>
      </c>
      <c r="BM148" s="17" t="s">
        <v>1429</v>
      </c>
    </row>
    <row r="149" spans="2:18" s="1" customFormat="1" ht="6.95" customHeight="1"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</sheetData>
  <mergeCells count="140">
    <mergeCell ref="H1:K1"/>
    <mergeCell ref="S2:AC2"/>
    <mergeCell ref="F148:I148"/>
    <mergeCell ref="L148:M148"/>
    <mergeCell ref="N148:Q148"/>
    <mergeCell ref="N116:Q116"/>
    <mergeCell ref="N117:Q117"/>
    <mergeCell ref="N118:Q118"/>
    <mergeCell ref="N119:Q119"/>
    <mergeCell ref="N124:Q124"/>
    <mergeCell ref="N129:Q129"/>
    <mergeCell ref="N137:Q137"/>
    <mergeCell ref="N141:Q14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131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1430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60107.8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N101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60107.8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ROUND((SUM(BE101:BE102)+SUM(BE120:BE192)),2)</f>
        <v>60107.8</v>
      </c>
      <c r="I32" s="193"/>
      <c r="J32" s="193"/>
      <c r="K32" s="32"/>
      <c r="L32" s="32"/>
      <c r="M32" s="196">
        <f>ROUND(ROUND((SUM(BE101:BE102)+SUM(BE120:BE192)),2)*F32,2)</f>
        <v>12622.64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ROUND((SUM(BF101:BF102)+SUM(BF120:BF192)),2)</f>
        <v>0</v>
      </c>
      <c r="I33" s="193"/>
      <c r="J33" s="193"/>
      <c r="K33" s="32"/>
      <c r="L33" s="32"/>
      <c r="M33" s="196">
        <f>ROUND(ROUND((SUM(BF101:BF102)+SUM(BF120:BF192)),2)*F33,2)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ROUND((SUM(BG101:BG102)+SUM(BG120:BG192)),2)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ROUND((SUM(BH101:BH102)+SUM(BH120:BH192)),2)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ROUND((SUM(BI101:BI102)+SUM(BI120:BI192)),2)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72730.44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2017-001-16 - Silnoproud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N120</f>
        <v>60107.8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N121</f>
        <v>60107.8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1431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N122</f>
        <v>60107.8</v>
      </c>
      <c r="O90" s="205"/>
      <c r="P90" s="205"/>
      <c r="Q90" s="205"/>
      <c r="R90" s="116"/>
    </row>
    <row r="91" spans="2:18" s="7" customFormat="1" ht="14.85" customHeight="1">
      <c r="B91" s="113"/>
      <c r="C91" s="114"/>
      <c r="D91" s="115" t="s">
        <v>1432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N123</f>
        <v>2400</v>
      </c>
      <c r="O91" s="205"/>
      <c r="P91" s="205"/>
      <c r="Q91" s="205"/>
      <c r="R91" s="116"/>
    </row>
    <row r="92" spans="2:18" s="7" customFormat="1" ht="14.85" customHeight="1">
      <c r="B92" s="113"/>
      <c r="C92" s="114"/>
      <c r="D92" s="115" t="s">
        <v>1433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N125</f>
        <v>6041</v>
      </c>
      <c r="O92" s="205"/>
      <c r="P92" s="205"/>
      <c r="Q92" s="205"/>
      <c r="R92" s="116"/>
    </row>
    <row r="93" spans="2:18" s="7" customFormat="1" ht="14.85" customHeight="1">
      <c r="B93" s="113"/>
      <c r="C93" s="114"/>
      <c r="D93" s="115" t="s">
        <v>1434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N141</f>
        <v>12281</v>
      </c>
      <c r="O93" s="205"/>
      <c r="P93" s="205"/>
      <c r="Q93" s="205"/>
      <c r="R93" s="116"/>
    </row>
    <row r="94" spans="2:18" s="7" customFormat="1" ht="14.85" customHeight="1">
      <c r="B94" s="113"/>
      <c r="C94" s="114"/>
      <c r="D94" s="115" t="s">
        <v>1435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N152</f>
        <v>1189.9</v>
      </c>
      <c r="O94" s="205"/>
      <c r="P94" s="205"/>
      <c r="Q94" s="205"/>
      <c r="R94" s="116"/>
    </row>
    <row r="95" spans="2:18" s="7" customFormat="1" ht="14.85" customHeight="1">
      <c r="B95" s="113"/>
      <c r="C95" s="114"/>
      <c r="D95" s="115" t="s">
        <v>1436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4">
        <f>N157</f>
        <v>7700</v>
      </c>
      <c r="O95" s="205"/>
      <c r="P95" s="205"/>
      <c r="Q95" s="205"/>
      <c r="R95" s="116"/>
    </row>
    <row r="96" spans="2:18" s="7" customFormat="1" ht="14.85" customHeight="1">
      <c r="B96" s="113"/>
      <c r="C96" s="114"/>
      <c r="D96" s="115" t="s">
        <v>1437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04">
        <f>N160</f>
        <v>5830</v>
      </c>
      <c r="O96" s="205"/>
      <c r="P96" s="205"/>
      <c r="Q96" s="205"/>
      <c r="R96" s="116"/>
    </row>
    <row r="97" spans="2:18" s="7" customFormat="1" ht="14.85" customHeight="1">
      <c r="B97" s="113"/>
      <c r="C97" s="114"/>
      <c r="D97" s="115" t="s">
        <v>1438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4">
        <f>N167</f>
        <v>1692</v>
      </c>
      <c r="O97" s="205"/>
      <c r="P97" s="205"/>
      <c r="Q97" s="205"/>
      <c r="R97" s="116"/>
    </row>
    <row r="98" spans="2:18" s="7" customFormat="1" ht="14.85" customHeight="1">
      <c r="B98" s="113"/>
      <c r="C98" s="114"/>
      <c r="D98" s="115" t="s">
        <v>1439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4">
        <f>N174</f>
        <v>2750</v>
      </c>
      <c r="O98" s="205"/>
      <c r="P98" s="205"/>
      <c r="Q98" s="205"/>
      <c r="R98" s="116"/>
    </row>
    <row r="99" spans="2:18" s="7" customFormat="1" ht="14.85" customHeight="1">
      <c r="B99" s="113"/>
      <c r="C99" s="114"/>
      <c r="D99" s="115" t="s">
        <v>1440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04">
        <f>N178</f>
        <v>20223.9</v>
      </c>
      <c r="O99" s="205"/>
      <c r="P99" s="205"/>
      <c r="Q99" s="205"/>
      <c r="R99" s="116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08" t="s">
        <v>172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01">
        <v>0</v>
      </c>
      <c r="O101" s="206"/>
      <c r="P101" s="206"/>
      <c r="Q101" s="206"/>
      <c r="R101" s="33"/>
      <c r="T101" s="117"/>
      <c r="U101" s="118" t="s">
        <v>41</v>
      </c>
    </row>
    <row r="102" spans="2:18" s="1" customFormat="1" ht="18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29.25" customHeight="1">
      <c r="B103" s="31"/>
      <c r="C103" s="99" t="s">
        <v>144</v>
      </c>
      <c r="D103" s="100"/>
      <c r="E103" s="100"/>
      <c r="F103" s="100"/>
      <c r="G103" s="100"/>
      <c r="H103" s="100"/>
      <c r="I103" s="100"/>
      <c r="J103" s="100"/>
      <c r="K103" s="100"/>
      <c r="L103" s="188">
        <f>ROUND(SUM(N88+N101),2)</f>
        <v>60107.8</v>
      </c>
      <c r="M103" s="188"/>
      <c r="N103" s="188"/>
      <c r="O103" s="188"/>
      <c r="P103" s="188"/>
      <c r="Q103" s="188"/>
      <c r="R103" s="33"/>
    </row>
    <row r="104" spans="2:18" s="1" customFormat="1" ht="6.9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18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18" s="1" customFormat="1" ht="36.95" customHeight="1">
      <c r="B109" s="31"/>
      <c r="C109" s="156" t="s">
        <v>173</v>
      </c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30" customHeight="1">
      <c r="B111" s="31"/>
      <c r="C111" s="28" t="s">
        <v>17</v>
      </c>
      <c r="D111" s="32"/>
      <c r="E111" s="32"/>
      <c r="F111" s="191" t="str">
        <f>F6</f>
        <v>Přístavba garáže hasičské zbrojnice</v>
      </c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32"/>
      <c r="R111" s="33"/>
    </row>
    <row r="112" spans="2:18" s="1" customFormat="1" ht="36.95" customHeight="1">
      <c r="B112" s="31"/>
      <c r="C112" s="65" t="s">
        <v>152</v>
      </c>
      <c r="D112" s="32"/>
      <c r="E112" s="32"/>
      <c r="F112" s="172" t="str">
        <f>F7</f>
        <v>2017-001-16 - Silnoproud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F9</f>
        <v>Klecany čp.301</v>
      </c>
      <c r="G114" s="32"/>
      <c r="H114" s="32"/>
      <c r="I114" s="32"/>
      <c r="J114" s="32"/>
      <c r="K114" s="28" t="s">
        <v>23</v>
      </c>
      <c r="L114" s="32"/>
      <c r="M114" s="194" t="str">
        <f>IF(O9="","",O9)</f>
        <v>10. 1. 2017</v>
      </c>
      <c r="N114" s="194"/>
      <c r="O114" s="194"/>
      <c r="P114" s="194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3.5">
      <c r="B116" s="31"/>
      <c r="C116" s="28" t="s">
        <v>25</v>
      </c>
      <c r="D116" s="32"/>
      <c r="E116" s="32"/>
      <c r="F116" s="26" t="str">
        <f>E12</f>
        <v>Město Klecany Do Klecánek 52/24 PSČ 250 67</v>
      </c>
      <c r="G116" s="32"/>
      <c r="H116" s="32"/>
      <c r="I116" s="32"/>
      <c r="J116" s="32"/>
      <c r="K116" s="28" t="s">
        <v>31</v>
      </c>
      <c r="L116" s="32"/>
      <c r="M116" s="158" t="str">
        <f>E18</f>
        <v>ASLB spol.s.r.o.Dětská 178, Praha 10</v>
      </c>
      <c r="N116" s="158"/>
      <c r="O116" s="158"/>
      <c r="P116" s="158"/>
      <c r="Q116" s="158"/>
      <c r="R116" s="33"/>
    </row>
    <row r="117" spans="2:18" s="1" customFormat="1" ht="14.45" customHeight="1">
      <c r="B117" s="31"/>
      <c r="C117" s="28" t="s">
        <v>29</v>
      </c>
      <c r="D117" s="32"/>
      <c r="E117" s="32"/>
      <c r="F117" s="26" t="str">
        <f>IF(E15="","",E15)</f>
        <v xml:space="preserve"> </v>
      </c>
      <c r="G117" s="32"/>
      <c r="H117" s="32"/>
      <c r="I117" s="32"/>
      <c r="J117" s="32"/>
      <c r="K117" s="28" t="s">
        <v>34</v>
      </c>
      <c r="L117" s="32"/>
      <c r="M117" s="158" t="str">
        <f>E21</f>
        <v>Ing. Dana Mlejnková</v>
      </c>
      <c r="N117" s="158"/>
      <c r="O117" s="158"/>
      <c r="P117" s="158"/>
      <c r="Q117" s="158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9"/>
      <c r="C119" s="120" t="s">
        <v>174</v>
      </c>
      <c r="D119" s="121" t="s">
        <v>175</v>
      </c>
      <c r="E119" s="121" t="s">
        <v>59</v>
      </c>
      <c r="F119" s="207" t="s">
        <v>176</v>
      </c>
      <c r="G119" s="207"/>
      <c r="H119" s="207"/>
      <c r="I119" s="207"/>
      <c r="J119" s="121" t="s">
        <v>177</v>
      </c>
      <c r="K119" s="121" t="s">
        <v>178</v>
      </c>
      <c r="L119" s="208" t="s">
        <v>179</v>
      </c>
      <c r="M119" s="208"/>
      <c r="N119" s="207" t="s">
        <v>159</v>
      </c>
      <c r="O119" s="207"/>
      <c r="P119" s="207"/>
      <c r="Q119" s="209"/>
      <c r="R119" s="122"/>
      <c r="T119" s="72" t="s">
        <v>180</v>
      </c>
      <c r="U119" s="73" t="s">
        <v>41</v>
      </c>
      <c r="V119" s="73" t="s">
        <v>181</v>
      </c>
      <c r="W119" s="73" t="s">
        <v>182</v>
      </c>
      <c r="X119" s="73" t="s">
        <v>183</v>
      </c>
      <c r="Y119" s="73" t="s">
        <v>184</v>
      </c>
      <c r="Z119" s="73" t="s">
        <v>185</v>
      </c>
      <c r="AA119" s="74" t="s">
        <v>186</v>
      </c>
    </row>
    <row r="120" spans="2:63" s="1" customFormat="1" ht="29.25" customHeight="1">
      <c r="B120" s="31"/>
      <c r="C120" s="76" t="s">
        <v>155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2">
        <f>BK120</f>
        <v>60107.8</v>
      </c>
      <c r="O120" s="213"/>
      <c r="P120" s="213"/>
      <c r="Q120" s="213"/>
      <c r="R120" s="33"/>
      <c r="T120" s="75"/>
      <c r="U120" s="47"/>
      <c r="V120" s="47"/>
      <c r="W120" s="123">
        <f>W121</f>
        <v>0</v>
      </c>
      <c r="X120" s="47"/>
      <c r="Y120" s="123">
        <f>Y121</f>
        <v>0</v>
      </c>
      <c r="Z120" s="47"/>
      <c r="AA120" s="124">
        <f>AA121</f>
        <v>0</v>
      </c>
      <c r="AT120" s="17" t="s">
        <v>76</v>
      </c>
      <c r="AU120" s="17" t="s">
        <v>161</v>
      </c>
      <c r="BK120" s="125">
        <f>BK121</f>
        <v>60107.8</v>
      </c>
    </row>
    <row r="121" spans="2:63" s="9" customFormat="1" ht="37.35" customHeight="1">
      <c r="B121" s="126"/>
      <c r="C121" s="127"/>
      <c r="D121" s="128" t="s">
        <v>168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14">
        <f>BK121</f>
        <v>60107.8</v>
      </c>
      <c r="O121" s="202"/>
      <c r="P121" s="202"/>
      <c r="Q121" s="202"/>
      <c r="R121" s="129"/>
      <c r="T121" s="130"/>
      <c r="U121" s="127"/>
      <c r="V121" s="127"/>
      <c r="W121" s="131">
        <f>W122</f>
        <v>0</v>
      </c>
      <c r="X121" s="127"/>
      <c r="Y121" s="131">
        <f>Y122</f>
        <v>0</v>
      </c>
      <c r="Z121" s="127"/>
      <c r="AA121" s="132">
        <f>AA122</f>
        <v>0</v>
      </c>
      <c r="AR121" s="133" t="s">
        <v>150</v>
      </c>
      <c r="AT121" s="134" t="s">
        <v>76</v>
      </c>
      <c r="AU121" s="134" t="s">
        <v>77</v>
      </c>
      <c r="AY121" s="133" t="s">
        <v>187</v>
      </c>
      <c r="BK121" s="135">
        <f>BK122</f>
        <v>60107.8</v>
      </c>
    </row>
    <row r="122" spans="2:63" s="9" customFormat="1" ht="19.9" customHeight="1">
      <c r="B122" s="126"/>
      <c r="C122" s="127"/>
      <c r="D122" s="136" t="s">
        <v>1431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24">
        <f>BK122</f>
        <v>60107.8</v>
      </c>
      <c r="O122" s="204"/>
      <c r="P122" s="204"/>
      <c r="Q122" s="204"/>
      <c r="R122" s="129"/>
      <c r="T122" s="130"/>
      <c r="U122" s="127"/>
      <c r="V122" s="127"/>
      <c r="W122" s="131">
        <f>W123+W125+W141+W152+W157+W160+W167+W174+W178</f>
        <v>0</v>
      </c>
      <c r="X122" s="127"/>
      <c r="Y122" s="131">
        <f>Y123+Y125+Y141+Y152+Y157+Y160+Y167+Y174+Y178</f>
        <v>0</v>
      </c>
      <c r="Z122" s="127"/>
      <c r="AA122" s="132">
        <f>AA123+AA125+AA141+AA152+AA157+AA160+AA167+AA174+AA178</f>
        <v>0</v>
      </c>
      <c r="AR122" s="133" t="s">
        <v>150</v>
      </c>
      <c r="AT122" s="134" t="s">
        <v>76</v>
      </c>
      <c r="AU122" s="134" t="s">
        <v>85</v>
      </c>
      <c r="AY122" s="133" t="s">
        <v>187</v>
      </c>
      <c r="BK122" s="135">
        <f>BK123+BK125+BK141+BK152+BK157+BK160+BK167+BK174+BK178</f>
        <v>60107.8</v>
      </c>
    </row>
    <row r="123" spans="2:63" s="9" customFormat="1" ht="14.85" customHeight="1">
      <c r="B123" s="126"/>
      <c r="C123" s="127"/>
      <c r="D123" s="136" t="s">
        <v>1432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15">
        <f>BK123</f>
        <v>2400</v>
      </c>
      <c r="O123" s="216"/>
      <c r="P123" s="216"/>
      <c r="Q123" s="216"/>
      <c r="R123" s="129"/>
      <c r="T123" s="130"/>
      <c r="U123" s="127"/>
      <c r="V123" s="127"/>
      <c r="W123" s="131">
        <f>W124</f>
        <v>0</v>
      </c>
      <c r="X123" s="127"/>
      <c r="Y123" s="131">
        <f>Y124</f>
        <v>0</v>
      </c>
      <c r="Z123" s="127"/>
      <c r="AA123" s="132">
        <f>AA124</f>
        <v>0</v>
      </c>
      <c r="AR123" s="133" t="s">
        <v>85</v>
      </c>
      <c r="AT123" s="134" t="s">
        <v>76</v>
      </c>
      <c r="AU123" s="134" t="s">
        <v>150</v>
      </c>
      <c r="AY123" s="133" t="s">
        <v>187</v>
      </c>
      <c r="BK123" s="135">
        <f>BK124</f>
        <v>2400</v>
      </c>
    </row>
    <row r="124" spans="2:65" s="1" customFormat="1" ht="31.5" customHeight="1">
      <c r="B124" s="137"/>
      <c r="C124" s="138" t="s">
        <v>496</v>
      </c>
      <c r="D124" s="138" t="s">
        <v>188</v>
      </c>
      <c r="E124" s="139" t="s">
        <v>1441</v>
      </c>
      <c r="F124" s="210" t="s">
        <v>1442</v>
      </c>
      <c r="G124" s="210"/>
      <c r="H124" s="210"/>
      <c r="I124" s="210"/>
      <c r="J124" s="140" t="s">
        <v>1443</v>
      </c>
      <c r="K124" s="141">
        <v>8</v>
      </c>
      <c r="L124" s="211">
        <v>300</v>
      </c>
      <c r="M124" s="211"/>
      <c r="N124" s="211">
        <f>ROUND(L124*K124,2)</f>
        <v>2400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</v>
      </c>
      <c r="W124" s="144">
        <f>V124*K124</f>
        <v>0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192</v>
      </c>
      <c r="AT124" s="17" t="s">
        <v>188</v>
      </c>
      <c r="AU124" s="17" t="s">
        <v>198</v>
      </c>
      <c r="AY124" s="17" t="s">
        <v>187</v>
      </c>
      <c r="BE124" s="146">
        <f>IF(U124="základní",N124,0)</f>
        <v>2400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85</v>
      </c>
      <c r="BK124" s="146">
        <f>ROUND(L124*K124,2)</f>
        <v>2400</v>
      </c>
      <c r="BL124" s="17" t="s">
        <v>192</v>
      </c>
      <c r="BM124" s="17" t="s">
        <v>1444</v>
      </c>
    </row>
    <row r="125" spans="2:63" s="9" customFormat="1" ht="22.35" customHeight="1">
      <c r="B125" s="126"/>
      <c r="C125" s="127"/>
      <c r="D125" s="136" t="s">
        <v>1433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17">
        <f>BK125</f>
        <v>6041</v>
      </c>
      <c r="O125" s="218"/>
      <c r="P125" s="218"/>
      <c r="Q125" s="218"/>
      <c r="R125" s="129"/>
      <c r="T125" s="130"/>
      <c r="U125" s="127"/>
      <c r="V125" s="127"/>
      <c r="W125" s="131">
        <f>SUM(W126:W140)</f>
        <v>0</v>
      </c>
      <c r="X125" s="127"/>
      <c r="Y125" s="131">
        <f>SUM(Y126:Y140)</f>
        <v>0</v>
      </c>
      <c r="Z125" s="127"/>
      <c r="AA125" s="132">
        <f>SUM(AA126:AA140)</f>
        <v>0</v>
      </c>
      <c r="AR125" s="133" t="s">
        <v>85</v>
      </c>
      <c r="AT125" s="134" t="s">
        <v>76</v>
      </c>
      <c r="AU125" s="134" t="s">
        <v>150</v>
      </c>
      <c r="AY125" s="133" t="s">
        <v>187</v>
      </c>
      <c r="BK125" s="135">
        <f>SUM(BK126:BK140)</f>
        <v>6041</v>
      </c>
    </row>
    <row r="126" spans="2:65" s="1" customFormat="1" ht="22.5" customHeight="1">
      <c r="B126" s="137"/>
      <c r="C126" s="150" t="s">
        <v>285</v>
      </c>
      <c r="D126" s="150" t="s">
        <v>323</v>
      </c>
      <c r="E126" s="151" t="s">
        <v>1445</v>
      </c>
      <c r="F126" s="222" t="s">
        <v>1446</v>
      </c>
      <c r="G126" s="222"/>
      <c r="H126" s="222"/>
      <c r="I126" s="222"/>
      <c r="J126" s="152" t="s">
        <v>196</v>
      </c>
      <c r="K126" s="153">
        <v>20</v>
      </c>
      <c r="L126" s="223">
        <v>29.5</v>
      </c>
      <c r="M126" s="223"/>
      <c r="N126" s="223">
        <f aca="true" t="shared" si="0" ref="N126:N140">ROUND(L126*K126,2)</f>
        <v>590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 aca="true" t="shared" si="1" ref="W126:W140">V126*K126</f>
        <v>0</v>
      </c>
      <c r="X126" s="144">
        <v>0</v>
      </c>
      <c r="Y126" s="144">
        <f aca="true" t="shared" si="2" ref="Y126:Y140">X126*K126</f>
        <v>0</v>
      </c>
      <c r="Z126" s="144">
        <v>0</v>
      </c>
      <c r="AA126" s="145">
        <f aca="true" t="shared" si="3" ref="AA126:AA140">Z126*K126</f>
        <v>0</v>
      </c>
      <c r="AR126" s="17" t="s">
        <v>219</v>
      </c>
      <c r="AT126" s="17" t="s">
        <v>323</v>
      </c>
      <c r="AU126" s="17" t="s">
        <v>198</v>
      </c>
      <c r="AY126" s="17" t="s">
        <v>187</v>
      </c>
      <c r="BE126" s="146">
        <f aca="true" t="shared" si="4" ref="BE126:BE140">IF(U126="základní",N126,0)</f>
        <v>590</v>
      </c>
      <c r="BF126" s="146">
        <f aca="true" t="shared" si="5" ref="BF126:BF140">IF(U126="snížená",N126,0)</f>
        <v>0</v>
      </c>
      <c r="BG126" s="146">
        <f aca="true" t="shared" si="6" ref="BG126:BG140">IF(U126="zákl. přenesená",N126,0)</f>
        <v>0</v>
      </c>
      <c r="BH126" s="146">
        <f aca="true" t="shared" si="7" ref="BH126:BH140">IF(U126="sníž. přenesená",N126,0)</f>
        <v>0</v>
      </c>
      <c r="BI126" s="146">
        <f aca="true" t="shared" si="8" ref="BI126:BI140">IF(U126="nulová",N126,0)</f>
        <v>0</v>
      </c>
      <c r="BJ126" s="17" t="s">
        <v>85</v>
      </c>
      <c r="BK126" s="146">
        <f aca="true" t="shared" si="9" ref="BK126:BK140">ROUND(L126*K126,2)</f>
        <v>590</v>
      </c>
      <c r="BL126" s="17" t="s">
        <v>192</v>
      </c>
      <c r="BM126" s="17" t="s">
        <v>1447</v>
      </c>
    </row>
    <row r="127" spans="2:65" s="1" customFormat="1" ht="22.5" customHeight="1">
      <c r="B127" s="137"/>
      <c r="C127" s="150" t="s">
        <v>386</v>
      </c>
      <c r="D127" s="150" t="s">
        <v>323</v>
      </c>
      <c r="E127" s="151" t="s">
        <v>1448</v>
      </c>
      <c r="F127" s="222" t="s">
        <v>1449</v>
      </c>
      <c r="G127" s="222"/>
      <c r="H127" s="222"/>
      <c r="I127" s="222"/>
      <c r="J127" s="152" t="s">
        <v>196</v>
      </c>
      <c r="K127" s="153">
        <v>10</v>
      </c>
      <c r="L127" s="223">
        <v>37.5</v>
      </c>
      <c r="M127" s="223"/>
      <c r="N127" s="223">
        <f t="shared" si="0"/>
        <v>375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219</v>
      </c>
      <c r="AT127" s="17" t="s">
        <v>323</v>
      </c>
      <c r="AU127" s="17" t="s">
        <v>198</v>
      </c>
      <c r="AY127" s="17" t="s">
        <v>187</v>
      </c>
      <c r="BE127" s="146">
        <f t="shared" si="4"/>
        <v>375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85</v>
      </c>
      <c r="BK127" s="146">
        <f t="shared" si="9"/>
        <v>375</v>
      </c>
      <c r="BL127" s="17" t="s">
        <v>192</v>
      </c>
      <c r="BM127" s="17" t="s">
        <v>1450</v>
      </c>
    </row>
    <row r="128" spans="2:65" s="1" customFormat="1" ht="22.5" customHeight="1">
      <c r="B128" s="137"/>
      <c r="C128" s="150" t="s">
        <v>390</v>
      </c>
      <c r="D128" s="150" t="s">
        <v>323</v>
      </c>
      <c r="E128" s="151" t="s">
        <v>1451</v>
      </c>
      <c r="F128" s="222" t="s">
        <v>1452</v>
      </c>
      <c r="G128" s="222"/>
      <c r="H128" s="222"/>
      <c r="I128" s="222"/>
      <c r="J128" s="152" t="s">
        <v>1186</v>
      </c>
      <c r="K128" s="153">
        <v>10</v>
      </c>
      <c r="L128" s="223">
        <v>19.5</v>
      </c>
      <c r="M128" s="223"/>
      <c r="N128" s="223">
        <f t="shared" si="0"/>
        <v>195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219</v>
      </c>
      <c r="AT128" s="17" t="s">
        <v>323</v>
      </c>
      <c r="AU128" s="17" t="s">
        <v>198</v>
      </c>
      <c r="AY128" s="17" t="s">
        <v>187</v>
      </c>
      <c r="BE128" s="146">
        <f t="shared" si="4"/>
        <v>195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85</v>
      </c>
      <c r="BK128" s="146">
        <f t="shared" si="9"/>
        <v>195</v>
      </c>
      <c r="BL128" s="17" t="s">
        <v>192</v>
      </c>
      <c r="BM128" s="17" t="s">
        <v>1453</v>
      </c>
    </row>
    <row r="129" spans="2:65" s="1" customFormat="1" ht="22.5" customHeight="1">
      <c r="B129" s="137"/>
      <c r="C129" s="150" t="s">
        <v>394</v>
      </c>
      <c r="D129" s="150" t="s">
        <v>323</v>
      </c>
      <c r="E129" s="151" t="s">
        <v>1454</v>
      </c>
      <c r="F129" s="222" t="s">
        <v>1455</v>
      </c>
      <c r="G129" s="222"/>
      <c r="H129" s="222"/>
      <c r="I129" s="222"/>
      <c r="J129" s="152" t="s">
        <v>1186</v>
      </c>
      <c r="K129" s="153">
        <v>6</v>
      </c>
      <c r="L129" s="223">
        <v>21.5</v>
      </c>
      <c r="M129" s="223"/>
      <c r="N129" s="223">
        <f t="shared" si="0"/>
        <v>129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219</v>
      </c>
      <c r="AT129" s="17" t="s">
        <v>323</v>
      </c>
      <c r="AU129" s="17" t="s">
        <v>198</v>
      </c>
      <c r="AY129" s="17" t="s">
        <v>187</v>
      </c>
      <c r="BE129" s="146">
        <f t="shared" si="4"/>
        <v>129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85</v>
      </c>
      <c r="BK129" s="146">
        <f t="shared" si="9"/>
        <v>129</v>
      </c>
      <c r="BL129" s="17" t="s">
        <v>192</v>
      </c>
      <c r="BM129" s="17" t="s">
        <v>1456</v>
      </c>
    </row>
    <row r="130" spans="2:65" s="1" customFormat="1" ht="22.5" customHeight="1">
      <c r="B130" s="137"/>
      <c r="C130" s="150" t="s">
        <v>398</v>
      </c>
      <c r="D130" s="150" t="s">
        <v>323</v>
      </c>
      <c r="E130" s="151" t="s">
        <v>1457</v>
      </c>
      <c r="F130" s="222" t="s">
        <v>1458</v>
      </c>
      <c r="G130" s="222"/>
      <c r="H130" s="222"/>
      <c r="I130" s="222"/>
      <c r="J130" s="152" t="s">
        <v>1186</v>
      </c>
      <c r="K130" s="153">
        <v>1</v>
      </c>
      <c r="L130" s="223">
        <v>25.5</v>
      </c>
      <c r="M130" s="223"/>
      <c r="N130" s="223">
        <f t="shared" si="0"/>
        <v>25.5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219</v>
      </c>
      <c r="AT130" s="17" t="s">
        <v>323</v>
      </c>
      <c r="AU130" s="17" t="s">
        <v>198</v>
      </c>
      <c r="AY130" s="17" t="s">
        <v>187</v>
      </c>
      <c r="BE130" s="146">
        <f t="shared" si="4"/>
        <v>25.5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85</v>
      </c>
      <c r="BK130" s="146">
        <f t="shared" si="9"/>
        <v>25.5</v>
      </c>
      <c r="BL130" s="17" t="s">
        <v>192</v>
      </c>
      <c r="BM130" s="17" t="s">
        <v>1459</v>
      </c>
    </row>
    <row r="131" spans="2:65" s="1" customFormat="1" ht="22.5" customHeight="1">
      <c r="B131" s="137"/>
      <c r="C131" s="150" t="s">
        <v>374</v>
      </c>
      <c r="D131" s="150" t="s">
        <v>323</v>
      </c>
      <c r="E131" s="151" t="s">
        <v>1460</v>
      </c>
      <c r="F131" s="222" t="s">
        <v>1461</v>
      </c>
      <c r="G131" s="222"/>
      <c r="H131" s="222"/>
      <c r="I131" s="222"/>
      <c r="J131" s="152" t="s">
        <v>1186</v>
      </c>
      <c r="K131" s="153">
        <v>1</v>
      </c>
      <c r="L131" s="223">
        <v>205</v>
      </c>
      <c r="M131" s="223"/>
      <c r="N131" s="223">
        <f t="shared" si="0"/>
        <v>205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7" t="s">
        <v>219</v>
      </c>
      <c r="AT131" s="17" t="s">
        <v>323</v>
      </c>
      <c r="AU131" s="17" t="s">
        <v>198</v>
      </c>
      <c r="AY131" s="17" t="s">
        <v>187</v>
      </c>
      <c r="BE131" s="146">
        <f t="shared" si="4"/>
        <v>205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85</v>
      </c>
      <c r="BK131" s="146">
        <f t="shared" si="9"/>
        <v>205</v>
      </c>
      <c r="BL131" s="17" t="s">
        <v>192</v>
      </c>
      <c r="BM131" s="17" t="s">
        <v>1462</v>
      </c>
    </row>
    <row r="132" spans="2:65" s="1" customFormat="1" ht="22.5" customHeight="1">
      <c r="B132" s="137"/>
      <c r="C132" s="150" t="s">
        <v>370</v>
      </c>
      <c r="D132" s="150" t="s">
        <v>323</v>
      </c>
      <c r="E132" s="151" t="s">
        <v>1463</v>
      </c>
      <c r="F132" s="222" t="s">
        <v>1464</v>
      </c>
      <c r="G132" s="222"/>
      <c r="H132" s="222"/>
      <c r="I132" s="222"/>
      <c r="J132" s="152" t="s">
        <v>1186</v>
      </c>
      <c r="K132" s="153">
        <v>4</v>
      </c>
      <c r="L132" s="223">
        <v>310</v>
      </c>
      <c r="M132" s="223"/>
      <c r="N132" s="223">
        <f t="shared" si="0"/>
        <v>1240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7" t="s">
        <v>219</v>
      </c>
      <c r="AT132" s="17" t="s">
        <v>323</v>
      </c>
      <c r="AU132" s="17" t="s">
        <v>198</v>
      </c>
      <c r="AY132" s="17" t="s">
        <v>187</v>
      </c>
      <c r="BE132" s="146">
        <f t="shared" si="4"/>
        <v>1240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85</v>
      </c>
      <c r="BK132" s="146">
        <f t="shared" si="9"/>
        <v>1240</v>
      </c>
      <c r="BL132" s="17" t="s">
        <v>192</v>
      </c>
      <c r="BM132" s="17" t="s">
        <v>1465</v>
      </c>
    </row>
    <row r="133" spans="2:65" s="1" customFormat="1" ht="22.5" customHeight="1">
      <c r="B133" s="137"/>
      <c r="C133" s="150" t="s">
        <v>378</v>
      </c>
      <c r="D133" s="150" t="s">
        <v>323</v>
      </c>
      <c r="E133" s="151" t="s">
        <v>1466</v>
      </c>
      <c r="F133" s="222" t="s">
        <v>1467</v>
      </c>
      <c r="G133" s="222"/>
      <c r="H133" s="222"/>
      <c r="I133" s="222"/>
      <c r="J133" s="152" t="s">
        <v>1468</v>
      </c>
      <c r="K133" s="153">
        <v>1</v>
      </c>
      <c r="L133" s="223">
        <v>1500</v>
      </c>
      <c r="M133" s="223"/>
      <c r="N133" s="223">
        <f t="shared" si="0"/>
        <v>1500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7" t="s">
        <v>219</v>
      </c>
      <c r="AT133" s="17" t="s">
        <v>323</v>
      </c>
      <c r="AU133" s="17" t="s">
        <v>198</v>
      </c>
      <c r="AY133" s="17" t="s">
        <v>187</v>
      </c>
      <c r="BE133" s="146">
        <f t="shared" si="4"/>
        <v>1500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85</v>
      </c>
      <c r="BK133" s="146">
        <f t="shared" si="9"/>
        <v>1500</v>
      </c>
      <c r="BL133" s="17" t="s">
        <v>192</v>
      </c>
      <c r="BM133" s="17" t="s">
        <v>1469</v>
      </c>
    </row>
    <row r="134" spans="2:65" s="1" customFormat="1" ht="22.5" customHeight="1">
      <c r="B134" s="137"/>
      <c r="C134" s="138" t="s">
        <v>446</v>
      </c>
      <c r="D134" s="138" t="s">
        <v>188</v>
      </c>
      <c r="E134" s="139" t="s">
        <v>1470</v>
      </c>
      <c r="F134" s="210" t="s">
        <v>1446</v>
      </c>
      <c r="G134" s="210"/>
      <c r="H134" s="210"/>
      <c r="I134" s="210"/>
      <c r="J134" s="140" t="s">
        <v>196</v>
      </c>
      <c r="K134" s="141">
        <v>20</v>
      </c>
      <c r="L134" s="211">
        <v>19.5</v>
      </c>
      <c r="M134" s="211"/>
      <c r="N134" s="211">
        <f t="shared" si="0"/>
        <v>390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7" t="s">
        <v>192</v>
      </c>
      <c r="AT134" s="17" t="s">
        <v>188</v>
      </c>
      <c r="AU134" s="17" t="s">
        <v>198</v>
      </c>
      <c r="AY134" s="17" t="s">
        <v>187</v>
      </c>
      <c r="BE134" s="146">
        <f t="shared" si="4"/>
        <v>390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85</v>
      </c>
      <c r="BK134" s="146">
        <f t="shared" si="9"/>
        <v>390</v>
      </c>
      <c r="BL134" s="17" t="s">
        <v>192</v>
      </c>
      <c r="BM134" s="17" t="s">
        <v>1471</v>
      </c>
    </row>
    <row r="135" spans="2:65" s="1" customFormat="1" ht="22.5" customHeight="1">
      <c r="B135" s="137"/>
      <c r="C135" s="138" t="s">
        <v>472</v>
      </c>
      <c r="D135" s="138" t="s">
        <v>188</v>
      </c>
      <c r="E135" s="139" t="s">
        <v>1472</v>
      </c>
      <c r="F135" s="210" t="s">
        <v>1449</v>
      </c>
      <c r="G135" s="210"/>
      <c r="H135" s="210"/>
      <c r="I135" s="210"/>
      <c r="J135" s="140" t="s">
        <v>196</v>
      </c>
      <c r="K135" s="141">
        <v>10</v>
      </c>
      <c r="L135" s="211">
        <v>22.5</v>
      </c>
      <c r="M135" s="211"/>
      <c r="N135" s="211">
        <f t="shared" si="0"/>
        <v>225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7" t="s">
        <v>192</v>
      </c>
      <c r="AT135" s="17" t="s">
        <v>188</v>
      </c>
      <c r="AU135" s="17" t="s">
        <v>198</v>
      </c>
      <c r="AY135" s="17" t="s">
        <v>187</v>
      </c>
      <c r="BE135" s="146">
        <f t="shared" si="4"/>
        <v>225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85</v>
      </c>
      <c r="BK135" s="146">
        <f t="shared" si="9"/>
        <v>225</v>
      </c>
      <c r="BL135" s="17" t="s">
        <v>192</v>
      </c>
      <c r="BM135" s="17" t="s">
        <v>1473</v>
      </c>
    </row>
    <row r="136" spans="2:65" s="1" customFormat="1" ht="22.5" customHeight="1">
      <c r="B136" s="137"/>
      <c r="C136" s="138" t="s">
        <v>476</v>
      </c>
      <c r="D136" s="138" t="s">
        <v>188</v>
      </c>
      <c r="E136" s="139" t="s">
        <v>1474</v>
      </c>
      <c r="F136" s="210" t="s">
        <v>1452</v>
      </c>
      <c r="G136" s="210"/>
      <c r="H136" s="210"/>
      <c r="I136" s="210"/>
      <c r="J136" s="140" t="s">
        <v>1186</v>
      </c>
      <c r="K136" s="141">
        <v>10</v>
      </c>
      <c r="L136" s="211">
        <v>9.5</v>
      </c>
      <c r="M136" s="211"/>
      <c r="N136" s="211">
        <f t="shared" si="0"/>
        <v>95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7" t="s">
        <v>192</v>
      </c>
      <c r="AT136" s="17" t="s">
        <v>188</v>
      </c>
      <c r="AU136" s="17" t="s">
        <v>198</v>
      </c>
      <c r="AY136" s="17" t="s">
        <v>187</v>
      </c>
      <c r="BE136" s="146">
        <f t="shared" si="4"/>
        <v>95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85</v>
      </c>
      <c r="BK136" s="146">
        <f t="shared" si="9"/>
        <v>95</v>
      </c>
      <c r="BL136" s="17" t="s">
        <v>192</v>
      </c>
      <c r="BM136" s="17" t="s">
        <v>1475</v>
      </c>
    </row>
    <row r="137" spans="2:65" s="1" customFormat="1" ht="22.5" customHeight="1">
      <c r="B137" s="137"/>
      <c r="C137" s="138" t="s">
        <v>480</v>
      </c>
      <c r="D137" s="138" t="s">
        <v>188</v>
      </c>
      <c r="E137" s="139" t="s">
        <v>1476</v>
      </c>
      <c r="F137" s="210" t="s">
        <v>1477</v>
      </c>
      <c r="G137" s="210"/>
      <c r="H137" s="210"/>
      <c r="I137" s="210"/>
      <c r="J137" s="140" t="s">
        <v>1186</v>
      </c>
      <c r="K137" s="141">
        <v>6</v>
      </c>
      <c r="L137" s="211">
        <v>11.5</v>
      </c>
      <c r="M137" s="211"/>
      <c r="N137" s="211">
        <f t="shared" si="0"/>
        <v>69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7" t="s">
        <v>192</v>
      </c>
      <c r="AT137" s="17" t="s">
        <v>188</v>
      </c>
      <c r="AU137" s="17" t="s">
        <v>198</v>
      </c>
      <c r="AY137" s="17" t="s">
        <v>187</v>
      </c>
      <c r="BE137" s="146">
        <f t="shared" si="4"/>
        <v>69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85</v>
      </c>
      <c r="BK137" s="146">
        <f t="shared" si="9"/>
        <v>69</v>
      </c>
      <c r="BL137" s="17" t="s">
        <v>192</v>
      </c>
      <c r="BM137" s="17" t="s">
        <v>1478</v>
      </c>
    </row>
    <row r="138" spans="2:65" s="1" customFormat="1" ht="22.5" customHeight="1">
      <c r="B138" s="137"/>
      <c r="C138" s="138" t="s">
        <v>484</v>
      </c>
      <c r="D138" s="138" t="s">
        <v>188</v>
      </c>
      <c r="E138" s="139" t="s">
        <v>1479</v>
      </c>
      <c r="F138" s="210" t="s">
        <v>1458</v>
      </c>
      <c r="G138" s="210"/>
      <c r="H138" s="210"/>
      <c r="I138" s="210"/>
      <c r="J138" s="140" t="s">
        <v>1186</v>
      </c>
      <c r="K138" s="141">
        <v>1</v>
      </c>
      <c r="L138" s="211">
        <v>17.5</v>
      </c>
      <c r="M138" s="211"/>
      <c r="N138" s="211">
        <f t="shared" si="0"/>
        <v>17.5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7" t="s">
        <v>192</v>
      </c>
      <c r="AT138" s="17" t="s">
        <v>188</v>
      </c>
      <c r="AU138" s="17" t="s">
        <v>198</v>
      </c>
      <c r="AY138" s="17" t="s">
        <v>187</v>
      </c>
      <c r="BE138" s="146">
        <f t="shared" si="4"/>
        <v>17.5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85</v>
      </c>
      <c r="BK138" s="146">
        <f t="shared" si="9"/>
        <v>17.5</v>
      </c>
      <c r="BL138" s="17" t="s">
        <v>192</v>
      </c>
      <c r="BM138" s="17" t="s">
        <v>1480</v>
      </c>
    </row>
    <row r="139" spans="2:65" s="1" customFormat="1" ht="22.5" customHeight="1">
      <c r="B139" s="137"/>
      <c r="C139" s="138" t="s">
        <v>488</v>
      </c>
      <c r="D139" s="138" t="s">
        <v>188</v>
      </c>
      <c r="E139" s="139" t="s">
        <v>1481</v>
      </c>
      <c r="F139" s="210" t="s">
        <v>1461</v>
      </c>
      <c r="G139" s="210"/>
      <c r="H139" s="210"/>
      <c r="I139" s="210"/>
      <c r="J139" s="140" t="s">
        <v>1186</v>
      </c>
      <c r="K139" s="141">
        <v>1</v>
      </c>
      <c r="L139" s="211">
        <v>105</v>
      </c>
      <c r="M139" s="211"/>
      <c r="N139" s="211">
        <f t="shared" si="0"/>
        <v>105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7" t="s">
        <v>192</v>
      </c>
      <c r="AT139" s="17" t="s">
        <v>188</v>
      </c>
      <c r="AU139" s="17" t="s">
        <v>198</v>
      </c>
      <c r="AY139" s="17" t="s">
        <v>187</v>
      </c>
      <c r="BE139" s="146">
        <f t="shared" si="4"/>
        <v>105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85</v>
      </c>
      <c r="BK139" s="146">
        <f t="shared" si="9"/>
        <v>105</v>
      </c>
      <c r="BL139" s="17" t="s">
        <v>192</v>
      </c>
      <c r="BM139" s="17" t="s">
        <v>1482</v>
      </c>
    </row>
    <row r="140" spans="2:65" s="1" customFormat="1" ht="22.5" customHeight="1">
      <c r="B140" s="137"/>
      <c r="C140" s="138" t="s">
        <v>492</v>
      </c>
      <c r="D140" s="138" t="s">
        <v>188</v>
      </c>
      <c r="E140" s="139" t="s">
        <v>1483</v>
      </c>
      <c r="F140" s="210" t="s">
        <v>1484</v>
      </c>
      <c r="G140" s="210"/>
      <c r="H140" s="210"/>
      <c r="I140" s="210"/>
      <c r="J140" s="140" t="s">
        <v>1186</v>
      </c>
      <c r="K140" s="141">
        <v>4</v>
      </c>
      <c r="L140" s="211">
        <v>220</v>
      </c>
      <c r="M140" s="211"/>
      <c r="N140" s="211">
        <f t="shared" si="0"/>
        <v>880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</v>
      </c>
      <c r="W140" s="144">
        <f t="shared" si="1"/>
        <v>0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7" t="s">
        <v>192</v>
      </c>
      <c r="AT140" s="17" t="s">
        <v>188</v>
      </c>
      <c r="AU140" s="17" t="s">
        <v>198</v>
      </c>
      <c r="AY140" s="17" t="s">
        <v>187</v>
      </c>
      <c r="BE140" s="146">
        <f t="shared" si="4"/>
        <v>880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85</v>
      </c>
      <c r="BK140" s="146">
        <f t="shared" si="9"/>
        <v>880</v>
      </c>
      <c r="BL140" s="17" t="s">
        <v>192</v>
      </c>
      <c r="BM140" s="17" t="s">
        <v>1485</v>
      </c>
    </row>
    <row r="141" spans="2:63" s="9" customFormat="1" ht="22.35" customHeight="1">
      <c r="B141" s="126"/>
      <c r="C141" s="127"/>
      <c r="D141" s="136" t="s">
        <v>1434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17">
        <f>BK141</f>
        <v>12281</v>
      </c>
      <c r="O141" s="218"/>
      <c r="P141" s="218"/>
      <c r="Q141" s="218"/>
      <c r="R141" s="129"/>
      <c r="T141" s="130"/>
      <c r="U141" s="127"/>
      <c r="V141" s="127"/>
      <c r="W141" s="131">
        <f>SUM(W142:W151)</f>
        <v>0</v>
      </c>
      <c r="X141" s="127"/>
      <c r="Y141" s="131">
        <f>SUM(Y142:Y151)</f>
        <v>0</v>
      </c>
      <c r="Z141" s="127"/>
      <c r="AA141" s="132">
        <f>SUM(AA142:AA151)</f>
        <v>0</v>
      </c>
      <c r="AR141" s="133" t="s">
        <v>85</v>
      </c>
      <c r="AT141" s="134" t="s">
        <v>76</v>
      </c>
      <c r="AU141" s="134" t="s">
        <v>150</v>
      </c>
      <c r="AY141" s="133" t="s">
        <v>187</v>
      </c>
      <c r="BK141" s="135">
        <f>SUM(BK142:BK151)</f>
        <v>12281</v>
      </c>
    </row>
    <row r="142" spans="2:65" s="1" customFormat="1" ht="22.5" customHeight="1">
      <c r="B142" s="137"/>
      <c r="C142" s="150" t="s">
        <v>214</v>
      </c>
      <c r="D142" s="150" t="s">
        <v>323</v>
      </c>
      <c r="E142" s="151" t="s">
        <v>1486</v>
      </c>
      <c r="F142" s="222" t="s">
        <v>1487</v>
      </c>
      <c r="G142" s="222"/>
      <c r="H142" s="222"/>
      <c r="I142" s="222"/>
      <c r="J142" s="152" t="s">
        <v>196</v>
      </c>
      <c r="K142" s="153">
        <v>25</v>
      </c>
      <c r="L142" s="223">
        <v>11.4</v>
      </c>
      <c r="M142" s="223"/>
      <c r="N142" s="223">
        <f aca="true" t="shared" si="10" ref="N142:N151">ROUND(L142*K142,2)</f>
        <v>285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</v>
      </c>
      <c r="W142" s="144">
        <f aca="true" t="shared" si="11" ref="W142:W151">V142*K142</f>
        <v>0</v>
      </c>
      <c r="X142" s="144">
        <v>0</v>
      </c>
      <c r="Y142" s="144">
        <f aca="true" t="shared" si="12" ref="Y142:Y151">X142*K142</f>
        <v>0</v>
      </c>
      <c r="Z142" s="144">
        <v>0</v>
      </c>
      <c r="AA142" s="145">
        <f aca="true" t="shared" si="13" ref="AA142:AA151">Z142*K142</f>
        <v>0</v>
      </c>
      <c r="AR142" s="17" t="s">
        <v>219</v>
      </c>
      <c r="AT142" s="17" t="s">
        <v>323</v>
      </c>
      <c r="AU142" s="17" t="s">
        <v>198</v>
      </c>
      <c r="AY142" s="17" t="s">
        <v>187</v>
      </c>
      <c r="BE142" s="146">
        <f aca="true" t="shared" si="14" ref="BE142:BE151">IF(U142="základní",N142,0)</f>
        <v>285</v>
      </c>
      <c r="BF142" s="146">
        <f aca="true" t="shared" si="15" ref="BF142:BF151">IF(U142="snížená",N142,0)</f>
        <v>0</v>
      </c>
      <c r="BG142" s="146">
        <f aca="true" t="shared" si="16" ref="BG142:BG151">IF(U142="zákl. přenesená",N142,0)</f>
        <v>0</v>
      </c>
      <c r="BH142" s="146">
        <f aca="true" t="shared" si="17" ref="BH142:BH151">IF(U142="sníž. přenesená",N142,0)</f>
        <v>0</v>
      </c>
      <c r="BI142" s="146">
        <f aca="true" t="shared" si="18" ref="BI142:BI151">IF(U142="nulová",N142,0)</f>
        <v>0</v>
      </c>
      <c r="BJ142" s="17" t="s">
        <v>85</v>
      </c>
      <c r="BK142" s="146">
        <f aca="true" t="shared" si="19" ref="BK142:BK151">ROUND(L142*K142,2)</f>
        <v>285</v>
      </c>
      <c r="BL142" s="17" t="s">
        <v>192</v>
      </c>
      <c r="BM142" s="17" t="s">
        <v>1488</v>
      </c>
    </row>
    <row r="143" spans="2:65" s="1" customFormat="1" ht="22.5" customHeight="1">
      <c r="B143" s="137"/>
      <c r="C143" s="150" t="s">
        <v>219</v>
      </c>
      <c r="D143" s="150" t="s">
        <v>323</v>
      </c>
      <c r="E143" s="151" t="s">
        <v>1489</v>
      </c>
      <c r="F143" s="222" t="s">
        <v>1490</v>
      </c>
      <c r="G143" s="222"/>
      <c r="H143" s="222"/>
      <c r="I143" s="222"/>
      <c r="J143" s="152" t="s">
        <v>196</v>
      </c>
      <c r="K143" s="153">
        <v>30</v>
      </c>
      <c r="L143" s="223">
        <v>13.5</v>
      </c>
      <c r="M143" s="223"/>
      <c r="N143" s="223">
        <f t="shared" si="10"/>
        <v>405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7" t="s">
        <v>219</v>
      </c>
      <c r="AT143" s="17" t="s">
        <v>323</v>
      </c>
      <c r="AU143" s="17" t="s">
        <v>198</v>
      </c>
      <c r="AY143" s="17" t="s">
        <v>187</v>
      </c>
      <c r="BE143" s="146">
        <f t="shared" si="14"/>
        <v>405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85</v>
      </c>
      <c r="BK143" s="146">
        <f t="shared" si="19"/>
        <v>405</v>
      </c>
      <c r="BL143" s="17" t="s">
        <v>192</v>
      </c>
      <c r="BM143" s="17" t="s">
        <v>1491</v>
      </c>
    </row>
    <row r="144" spans="2:65" s="1" customFormat="1" ht="22.5" customHeight="1">
      <c r="B144" s="137"/>
      <c r="C144" s="150" t="s">
        <v>223</v>
      </c>
      <c r="D144" s="150" t="s">
        <v>323</v>
      </c>
      <c r="E144" s="151" t="s">
        <v>1492</v>
      </c>
      <c r="F144" s="222" t="s">
        <v>1493</v>
      </c>
      <c r="G144" s="222"/>
      <c r="H144" s="222"/>
      <c r="I144" s="222"/>
      <c r="J144" s="152" t="s">
        <v>196</v>
      </c>
      <c r="K144" s="153">
        <v>80</v>
      </c>
      <c r="L144" s="223">
        <v>13.5</v>
      </c>
      <c r="M144" s="223"/>
      <c r="N144" s="223">
        <f t="shared" si="10"/>
        <v>1080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7" t="s">
        <v>219</v>
      </c>
      <c r="AT144" s="17" t="s">
        <v>323</v>
      </c>
      <c r="AU144" s="17" t="s">
        <v>198</v>
      </c>
      <c r="AY144" s="17" t="s">
        <v>187</v>
      </c>
      <c r="BE144" s="146">
        <f t="shared" si="14"/>
        <v>1080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85</v>
      </c>
      <c r="BK144" s="146">
        <f t="shared" si="19"/>
        <v>1080</v>
      </c>
      <c r="BL144" s="17" t="s">
        <v>192</v>
      </c>
      <c r="BM144" s="17" t="s">
        <v>1494</v>
      </c>
    </row>
    <row r="145" spans="2:65" s="1" customFormat="1" ht="22.5" customHeight="1">
      <c r="B145" s="137"/>
      <c r="C145" s="150" t="s">
        <v>227</v>
      </c>
      <c r="D145" s="150" t="s">
        <v>323</v>
      </c>
      <c r="E145" s="151" t="s">
        <v>1495</v>
      </c>
      <c r="F145" s="222" t="s">
        <v>1496</v>
      </c>
      <c r="G145" s="222"/>
      <c r="H145" s="222"/>
      <c r="I145" s="222"/>
      <c r="J145" s="152" t="s">
        <v>196</v>
      </c>
      <c r="K145" s="153">
        <v>120</v>
      </c>
      <c r="L145" s="223">
        <v>19.5</v>
      </c>
      <c r="M145" s="223"/>
      <c r="N145" s="223">
        <f t="shared" si="10"/>
        <v>2340</v>
      </c>
      <c r="O145" s="211"/>
      <c r="P145" s="211"/>
      <c r="Q145" s="211"/>
      <c r="R145" s="142"/>
      <c r="T145" s="143" t="s">
        <v>5</v>
      </c>
      <c r="U145" s="40" t="s">
        <v>42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7" t="s">
        <v>219</v>
      </c>
      <c r="AT145" s="17" t="s">
        <v>323</v>
      </c>
      <c r="AU145" s="17" t="s">
        <v>198</v>
      </c>
      <c r="AY145" s="17" t="s">
        <v>187</v>
      </c>
      <c r="BE145" s="146">
        <f t="shared" si="14"/>
        <v>2340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85</v>
      </c>
      <c r="BK145" s="146">
        <f t="shared" si="19"/>
        <v>2340</v>
      </c>
      <c r="BL145" s="17" t="s">
        <v>192</v>
      </c>
      <c r="BM145" s="17" t="s">
        <v>1497</v>
      </c>
    </row>
    <row r="146" spans="2:65" s="1" customFormat="1" ht="22.5" customHeight="1">
      <c r="B146" s="137"/>
      <c r="C146" s="150" t="s">
        <v>231</v>
      </c>
      <c r="D146" s="150" t="s">
        <v>323</v>
      </c>
      <c r="E146" s="151" t="s">
        <v>1498</v>
      </c>
      <c r="F146" s="222" t="s">
        <v>1499</v>
      </c>
      <c r="G146" s="222"/>
      <c r="H146" s="222"/>
      <c r="I146" s="222"/>
      <c r="J146" s="152" t="s">
        <v>196</v>
      </c>
      <c r="K146" s="153">
        <v>25</v>
      </c>
      <c r="L146" s="223">
        <v>96</v>
      </c>
      <c r="M146" s="223"/>
      <c r="N146" s="223">
        <f t="shared" si="10"/>
        <v>2400</v>
      </c>
      <c r="O146" s="211"/>
      <c r="P146" s="211"/>
      <c r="Q146" s="211"/>
      <c r="R146" s="142"/>
      <c r="T146" s="143" t="s">
        <v>5</v>
      </c>
      <c r="U146" s="40" t="s">
        <v>42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7" t="s">
        <v>219</v>
      </c>
      <c r="AT146" s="17" t="s">
        <v>323</v>
      </c>
      <c r="AU146" s="17" t="s">
        <v>198</v>
      </c>
      <c r="AY146" s="17" t="s">
        <v>187</v>
      </c>
      <c r="BE146" s="146">
        <f t="shared" si="14"/>
        <v>2400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85</v>
      </c>
      <c r="BK146" s="146">
        <f t="shared" si="19"/>
        <v>2400</v>
      </c>
      <c r="BL146" s="17" t="s">
        <v>192</v>
      </c>
      <c r="BM146" s="17" t="s">
        <v>1500</v>
      </c>
    </row>
    <row r="147" spans="2:65" s="1" customFormat="1" ht="22.5" customHeight="1">
      <c r="B147" s="137"/>
      <c r="C147" s="138" t="s">
        <v>382</v>
      </c>
      <c r="D147" s="138" t="s">
        <v>188</v>
      </c>
      <c r="E147" s="139" t="s">
        <v>1501</v>
      </c>
      <c r="F147" s="210" t="s">
        <v>1487</v>
      </c>
      <c r="G147" s="210"/>
      <c r="H147" s="210"/>
      <c r="I147" s="210"/>
      <c r="J147" s="140" t="s">
        <v>196</v>
      </c>
      <c r="K147" s="141">
        <v>25</v>
      </c>
      <c r="L147" s="211">
        <v>19.2</v>
      </c>
      <c r="M147" s="211"/>
      <c r="N147" s="211">
        <f t="shared" si="10"/>
        <v>480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192</v>
      </c>
      <c r="AT147" s="17" t="s">
        <v>188</v>
      </c>
      <c r="AU147" s="17" t="s">
        <v>198</v>
      </c>
      <c r="AY147" s="17" t="s">
        <v>187</v>
      </c>
      <c r="BE147" s="146">
        <f t="shared" si="14"/>
        <v>480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85</v>
      </c>
      <c r="BK147" s="146">
        <f t="shared" si="19"/>
        <v>480</v>
      </c>
      <c r="BL147" s="17" t="s">
        <v>192</v>
      </c>
      <c r="BM147" s="17" t="s">
        <v>1502</v>
      </c>
    </row>
    <row r="148" spans="2:65" s="1" customFormat="1" ht="22.5" customHeight="1">
      <c r="B148" s="137"/>
      <c r="C148" s="138" t="s">
        <v>402</v>
      </c>
      <c r="D148" s="138" t="s">
        <v>188</v>
      </c>
      <c r="E148" s="139" t="s">
        <v>1503</v>
      </c>
      <c r="F148" s="210" t="s">
        <v>1490</v>
      </c>
      <c r="G148" s="210"/>
      <c r="H148" s="210"/>
      <c r="I148" s="210"/>
      <c r="J148" s="140" t="s">
        <v>196</v>
      </c>
      <c r="K148" s="141">
        <v>30</v>
      </c>
      <c r="L148" s="211">
        <v>19.2</v>
      </c>
      <c r="M148" s="211"/>
      <c r="N148" s="211">
        <f t="shared" si="10"/>
        <v>576</v>
      </c>
      <c r="O148" s="211"/>
      <c r="P148" s="211"/>
      <c r="Q148" s="211"/>
      <c r="R148" s="142"/>
      <c r="T148" s="143" t="s">
        <v>5</v>
      </c>
      <c r="U148" s="40" t="s">
        <v>42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7" t="s">
        <v>192</v>
      </c>
      <c r="AT148" s="17" t="s">
        <v>188</v>
      </c>
      <c r="AU148" s="17" t="s">
        <v>198</v>
      </c>
      <c r="AY148" s="17" t="s">
        <v>187</v>
      </c>
      <c r="BE148" s="146">
        <f t="shared" si="14"/>
        <v>576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85</v>
      </c>
      <c r="BK148" s="146">
        <f t="shared" si="19"/>
        <v>576</v>
      </c>
      <c r="BL148" s="17" t="s">
        <v>192</v>
      </c>
      <c r="BM148" s="17" t="s">
        <v>1504</v>
      </c>
    </row>
    <row r="149" spans="2:65" s="1" customFormat="1" ht="22.5" customHeight="1">
      <c r="B149" s="137"/>
      <c r="C149" s="138" t="s">
        <v>406</v>
      </c>
      <c r="D149" s="138" t="s">
        <v>188</v>
      </c>
      <c r="E149" s="139" t="s">
        <v>1505</v>
      </c>
      <c r="F149" s="210" t="s">
        <v>1493</v>
      </c>
      <c r="G149" s="210"/>
      <c r="H149" s="210"/>
      <c r="I149" s="210"/>
      <c r="J149" s="140" t="s">
        <v>196</v>
      </c>
      <c r="K149" s="141">
        <v>80</v>
      </c>
      <c r="L149" s="211">
        <v>19.2</v>
      </c>
      <c r="M149" s="211"/>
      <c r="N149" s="211">
        <f t="shared" si="10"/>
        <v>1536</v>
      </c>
      <c r="O149" s="211"/>
      <c r="P149" s="211"/>
      <c r="Q149" s="211"/>
      <c r="R149" s="142"/>
      <c r="T149" s="143" t="s">
        <v>5</v>
      </c>
      <c r="U149" s="40" t="s">
        <v>42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7" t="s">
        <v>192</v>
      </c>
      <c r="AT149" s="17" t="s">
        <v>188</v>
      </c>
      <c r="AU149" s="17" t="s">
        <v>198</v>
      </c>
      <c r="AY149" s="17" t="s">
        <v>187</v>
      </c>
      <c r="BE149" s="146">
        <f t="shared" si="14"/>
        <v>1536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85</v>
      </c>
      <c r="BK149" s="146">
        <f t="shared" si="19"/>
        <v>1536</v>
      </c>
      <c r="BL149" s="17" t="s">
        <v>192</v>
      </c>
      <c r="BM149" s="17" t="s">
        <v>1506</v>
      </c>
    </row>
    <row r="150" spans="2:65" s="1" customFormat="1" ht="22.5" customHeight="1">
      <c r="B150" s="137"/>
      <c r="C150" s="138" t="s">
        <v>410</v>
      </c>
      <c r="D150" s="138" t="s">
        <v>188</v>
      </c>
      <c r="E150" s="139" t="s">
        <v>1507</v>
      </c>
      <c r="F150" s="210" t="s">
        <v>1496</v>
      </c>
      <c r="G150" s="210"/>
      <c r="H150" s="210"/>
      <c r="I150" s="210"/>
      <c r="J150" s="140" t="s">
        <v>196</v>
      </c>
      <c r="K150" s="141">
        <v>120</v>
      </c>
      <c r="L150" s="211">
        <v>19.2</v>
      </c>
      <c r="M150" s="211"/>
      <c r="N150" s="211">
        <f t="shared" si="10"/>
        <v>2304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7" t="s">
        <v>192</v>
      </c>
      <c r="AT150" s="17" t="s">
        <v>188</v>
      </c>
      <c r="AU150" s="17" t="s">
        <v>198</v>
      </c>
      <c r="AY150" s="17" t="s">
        <v>187</v>
      </c>
      <c r="BE150" s="146">
        <f t="shared" si="14"/>
        <v>2304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85</v>
      </c>
      <c r="BK150" s="146">
        <f t="shared" si="19"/>
        <v>2304</v>
      </c>
      <c r="BL150" s="17" t="s">
        <v>192</v>
      </c>
      <c r="BM150" s="17" t="s">
        <v>1508</v>
      </c>
    </row>
    <row r="151" spans="2:65" s="1" customFormat="1" ht="22.5" customHeight="1">
      <c r="B151" s="137"/>
      <c r="C151" s="138" t="s">
        <v>414</v>
      </c>
      <c r="D151" s="138" t="s">
        <v>188</v>
      </c>
      <c r="E151" s="139" t="s">
        <v>1509</v>
      </c>
      <c r="F151" s="210" t="s">
        <v>1510</v>
      </c>
      <c r="G151" s="210"/>
      <c r="H151" s="210"/>
      <c r="I151" s="210"/>
      <c r="J151" s="140" t="s">
        <v>196</v>
      </c>
      <c r="K151" s="141">
        <v>25</v>
      </c>
      <c r="L151" s="211">
        <v>35</v>
      </c>
      <c r="M151" s="211"/>
      <c r="N151" s="211">
        <f t="shared" si="10"/>
        <v>875</v>
      </c>
      <c r="O151" s="211"/>
      <c r="P151" s="211"/>
      <c r="Q151" s="211"/>
      <c r="R151" s="142"/>
      <c r="T151" s="143" t="s">
        <v>5</v>
      </c>
      <c r="U151" s="40" t="s">
        <v>42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7" t="s">
        <v>192</v>
      </c>
      <c r="AT151" s="17" t="s">
        <v>188</v>
      </c>
      <c r="AU151" s="17" t="s">
        <v>198</v>
      </c>
      <c r="AY151" s="17" t="s">
        <v>187</v>
      </c>
      <c r="BE151" s="146">
        <f t="shared" si="14"/>
        <v>875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85</v>
      </c>
      <c r="BK151" s="146">
        <f t="shared" si="19"/>
        <v>875</v>
      </c>
      <c r="BL151" s="17" t="s">
        <v>192</v>
      </c>
      <c r="BM151" s="17" t="s">
        <v>1511</v>
      </c>
    </row>
    <row r="152" spans="2:63" s="9" customFormat="1" ht="22.35" customHeight="1">
      <c r="B152" s="126"/>
      <c r="C152" s="127"/>
      <c r="D152" s="136" t="s">
        <v>1435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217">
        <f>BK152</f>
        <v>1189.9</v>
      </c>
      <c r="O152" s="218"/>
      <c r="P152" s="218"/>
      <c r="Q152" s="218"/>
      <c r="R152" s="129"/>
      <c r="T152" s="130"/>
      <c r="U152" s="127"/>
      <c r="V152" s="127"/>
      <c r="W152" s="131">
        <f>SUM(W153:W156)</f>
        <v>0</v>
      </c>
      <c r="X152" s="127"/>
      <c r="Y152" s="131">
        <f>SUM(Y153:Y156)</f>
        <v>0</v>
      </c>
      <c r="Z152" s="127"/>
      <c r="AA152" s="132">
        <f>SUM(AA153:AA156)</f>
        <v>0</v>
      </c>
      <c r="AR152" s="133" t="s">
        <v>85</v>
      </c>
      <c r="AT152" s="134" t="s">
        <v>76</v>
      </c>
      <c r="AU152" s="134" t="s">
        <v>150</v>
      </c>
      <c r="AY152" s="133" t="s">
        <v>187</v>
      </c>
      <c r="BK152" s="135">
        <f>SUM(BK153:BK156)</f>
        <v>1189.9</v>
      </c>
    </row>
    <row r="153" spans="2:65" s="1" customFormat="1" ht="22.5" customHeight="1">
      <c r="B153" s="137"/>
      <c r="C153" s="150" t="s">
        <v>277</v>
      </c>
      <c r="D153" s="150" t="s">
        <v>323</v>
      </c>
      <c r="E153" s="151" t="s">
        <v>1512</v>
      </c>
      <c r="F153" s="222" t="s">
        <v>1513</v>
      </c>
      <c r="G153" s="222"/>
      <c r="H153" s="222"/>
      <c r="I153" s="222"/>
      <c r="J153" s="152" t="s">
        <v>1186</v>
      </c>
      <c r="K153" s="153">
        <v>5</v>
      </c>
      <c r="L153" s="223">
        <v>38.8</v>
      </c>
      <c r="M153" s="223"/>
      <c r="N153" s="223">
        <f>ROUND(L153*K153,2)</f>
        <v>194</v>
      </c>
      <c r="O153" s="211"/>
      <c r="P153" s="211"/>
      <c r="Q153" s="211"/>
      <c r="R153" s="142"/>
      <c r="T153" s="143" t="s">
        <v>5</v>
      </c>
      <c r="U153" s="40" t="s">
        <v>42</v>
      </c>
      <c r="V153" s="144">
        <v>0</v>
      </c>
      <c r="W153" s="144">
        <f>V153*K153</f>
        <v>0</v>
      </c>
      <c r="X153" s="144">
        <v>0</v>
      </c>
      <c r="Y153" s="144">
        <f>X153*K153</f>
        <v>0</v>
      </c>
      <c r="Z153" s="144">
        <v>0</v>
      </c>
      <c r="AA153" s="145">
        <f>Z153*K153</f>
        <v>0</v>
      </c>
      <c r="AR153" s="17" t="s">
        <v>219</v>
      </c>
      <c r="AT153" s="17" t="s">
        <v>323</v>
      </c>
      <c r="AU153" s="17" t="s">
        <v>198</v>
      </c>
      <c r="AY153" s="17" t="s">
        <v>187</v>
      </c>
      <c r="BE153" s="146">
        <f>IF(U153="základní",N153,0)</f>
        <v>194</v>
      </c>
      <c r="BF153" s="146">
        <f>IF(U153="snížená",N153,0)</f>
        <v>0</v>
      </c>
      <c r="BG153" s="146">
        <f>IF(U153="zákl. přenesená",N153,0)</f>
        <v>0</v>
      </c>
      <c r="BH153" s="146">
        <f>IF(U153="sníž. přenesená",N153,0)</f>
        <v>0</v>
      </c>
      <c r="BI153" s="146">
        <f>IF(U153="nulová",N153,0)</f>
        <v>0</v>
      </c>
      <c r="BJ153" s="17" t="s">
        <v>85</v>
      </c>
      <c r="BK153" s="146">
        <f>ROUND(L153*K153,2)</f>
        <v>194</v>
      </c>
      <c r="BL153" s="17" t="s">
        <v>192</v>
      </c>
      <c r="BM153" s="17" t="s">
        <v>1514</v>
      </c>
    </row>
    <row r="154" spans="2:65" s="1" customFormat="1" ht="22.5" customHeight="1">
      <c r="B154" s="137"/>
      <c r="C154" s="150" t="s">
        <v>281</v>
      </c>
      <c r="D154" s="150" t="s">
        <v>323</v>
      </c>
      <c r="E154" s="151" t="s">
        <v>1515</v>
      </c>
      <c r="F154" s="222" t="s">
        <v>1516</v>
      </c>
      <c r="G154" s="222"/>
      <c r="H154" s="222"/>
      <c r="I154" s="222"/>
      <c r="J154" s="152" t="s">
        <v>1186</v>
      </c>
      <c r="K154" s="153">
        <v>16</v>
      </c>
      <c r="L154" s="223">
        <v>11.5</v>
      </c>
      <c r="M154" s="223"/>
      <c r="N154" s="223">
        <f>ROUND(L154*K154,2)</f>
        <v>184</v>
      </c>
      <c r="O154" s="211"/>
      <c r="P154" s="211"/>
      <c r="Q154" s="211"/>
      <c r="R154" s="142"/>
      <c r="T154" s="143" t="s">
        <v>5</v>
      </c>
      <c r="U154" s="40" t="s">
        <v>42</v>
      </c>
      <c r="V154" s="144">
        <v>0</v>
      </c>
      <c r="W154" s="144">
        <f>V154*K154</f>
        <v>0</v>
      </c>
      <c r="X154" s="144">
        <v>0</v>
      </c>
      <c r="Y154" s="144">
        <f>X154*K154</f>
        <v>0</v>
      </c>
      <c r="Z154" s="144">
        <v>0</v>
      </c>
      <c r="AA154" s="145">
        <f>Z154*K154</f>
        <v>0</v>
      </c>
      <c r="AR154" s="17" t="s">
        <v>219</v>
      </c>
      <c r="AT154" s="17" t="s">
        <v>323</v>
      </c>
      <c r="AU154" s="17" t="s">
        <v>198</v>
      </c>
      <c r="AY154" s="17" t="s">
        <v>187</v>
      </c>
      <c r="BE154" s="146">
        <f>IF(U154="základní",N154,0)</f>
        <v>184</v>
      </c>
      <c r="BF154" s="146">
        <f>IF(U154="snížená",N154,0)</f>
        <v>0</v>
      </c>
      <c r="BG154" s="146">
        <f>IF(U154="zákl. přenesená",N154,0)</f>
        <v>0</v>
      </c>
      <c r="BH154" s="146">
        <f>IF(U154="sníž. přenesená",N154,0)</f>
        <v>0</v>
      </c>
      <c r="BI154" s="146">
        <f>IF(U154="nulová",N154,0)</f>
        <v>0</v>
      </c>
      <c r="BJ154" s="17" t="s">
        <v>85</v>
      </c>
      <c r="BK154" s="146">
        <f>ROUND(L154*K154,2)</f>
        <v>184</v>
      </c>
      <c r="BL154" s="17" t="s">
        <v>192</v>
      </c>
      <c r="BM154" s="17" t="s">
        <v>1517</v>
      </c>
    </row>
    <row r="155" spans="2:65" s="1" customFormat="1" ht="22.5" customHeight="1">
      <c r="B155" s="137"/>
      <c r="C155" s="138" t="s">
        <v>430</v>
      </c>
      <c r="D155" s="138" t="s">
        <v>188</v>
      </c>
      <c r="E155" s="139" t="s">
        <v>1518</v>
      </c>
      <c r="F155" s="210" t="s">
        <v>1513</v>
      </c>
      <c r="G155" s="210"/>
      <c r="H155" s="210"/>
      <c r="I155" s="210"/>
      <c r="J155" s="140" t="s">
        <v>1186</v>
      </c>
      <c r="K155" s="141">
        <v>5</v>
      </c>
      <c r="L155" s="211">
        <v>20.3</v>
      </c>
      <c r="M155" s="211"/>
      <c r="N155" s="211">
        <f>ROUND(L155*K155,2)</f>
        <v>101.5</v>
      </c>
      <c r="O155" s="211"/>
      <c r="P155" s="211"/>
      <c r="Q155" s="211"/>
      <c r="R155" s="142"/>
      <c r="T155" s="143" t="s">
        <v>5</v>
      </c>
      <c r="U155" s="40" t="s">
        <v>42</v>
      </c>
      <c r="V155" s="144">
        <v>0</v>
      </c>
      <c r="W155" s="144">
        <f>V155*K155</f>
        <v>0</v>
      </c>
      <c r="X155" s="144">
        <v>0</v>
      </c>
      <c r="Y155" s="144">
        <f>X155*K155</f>
        <v>0</v>
      </c>
      <c r="Z155" s="144">
        <v>0</v>
      </c>
      <c r="AA155" s="145">
        <f>Z155*K155</f>
        <v>0</v>
      </c>
      <c r="AR155" s="17" t="s">
        <v>192</v>
      </c>
      <c r="AT155" s="17" t="s">
        <v>188</v>
      </c>
      <c r="AU155" s="17" t="s">
        <v>198</v>
      </c>
      <c r="AY155" s="17" t="s">
        <v>187</v>
      </c>
      <c r="BE155" s="146">
        <f>IF(U155="základní",N155,0)</f>
        <v>101.5</v>
      </c>
      <c r="BF155" s="146">
        <f>IF(U155="snížená",N155,0)</f>
        <v>0</v>
      </c>
      <c r="BG155" s="146">
        <f>IF(U155="zákl. přenesená",N155,0)</f>
        <v>0</v>
      </c>
      <c r="BH155" s="146">
        <f>IF(U155="sníž. přenesená",N155,0)</f>
        <v>0</v>
      </c>
      <c r="BI155" s="146">
        <f>IF(U155="nulová",N155,0)</f>
        <v>0</v>
      </c>
      <c r="BJ155" s="17" t="s">
        <v>85</v>
      </c>
      <c r="BK155" s="146">
        <f>ROUND(L155*K155,2)</f>
        <v>101.5</v>
      </c>
      <c r="BL155" s="17" t="s">
        <v>192</v>
      </c>
      <c r="BM155" s="17" t="s">
        <v>1519</v>
      </c>
    </row>
    <row r="156" spans="2:65" s="1" customFormat="1" ht="22.5" customHeight="1">
      <c r="B156" s="137"/>
      <c r="C156" s="138" t="s">
        <v>434</v>
      </c>
      <c r="D156" s="138" t="s">
        <v>188</v>
      </c>
      <c r="E156" s="139" t="s">
        <v>1520</v>
      </c>
      <c r="F156" s="210" t="s">
        <v>1516</v>
      </c>
      <c r="G156" s="210"/>
      <c r="H156" s="210"/>
      <c r="I156" s="210"/>
      <c r="J156" s="140" t="s">
        <v>1186</v>
      </c>
      <c r="K156" s="141">
        <v>16</v>
      </c>
      <c r="L156" s="211">
        <v>44.4</v>
      </c>
      <c r="M156" s="211"/>
      <c r="N156" s="211">
        <f>ROUND(L156*K156,2)</f>
        <v>710.4</v>
      </c>
      <c r="O156" s="211"/>
      <c r="P156" s="211"/>
      <c r="Q156" s="211"/>
      <c r="R156" s="142"/>
      <c r="T156" s="143" t="s">
        <v>5</v>
      </c>
      <c r="U156" s="40" t="s">
        <v>42</v>
      </c>
      <c r="V156" s="144">
        <v>0</v>
      </c>
      <c r="W156" s="144">
        <f>V156*K156</f>
        <v>0</v>
      </c>
      <c r="X156" s="144">
        <v>0</v>
      </c>
      <c r="Y156" s="144">
        <f>X156*K156</f>
        <v>0</v>
      </c>
      <c r="Z156" s="144">
        <v>0</v>
      </c>
      <c r="AA156" s="145">
        <f>Z156*K156</f>
        <v>0</v>
      </c>
      <c r="AR156" s="17" t="s">
        <v>192</v>
      </c>
      <c r="AT156" s="17" t="s">
        <v>188</v>
      </c>
      <c r="AU156" s="17" t="s">
        <v>198</v>
      </c>
      <c r="AY156" s="17" t="s">
        <v>187</v>
      </c>
      <c r="BE156" s="146">
        <f>IF(U156="základní",N156,0)</f>
        <v>710.4</v>
      </c>
      <c r="BF156" s="146">
        <f>IF(U156="snížená",N156,0)</f>
        <v>0</v>
      </c>
      <c r="BG156" s="146">
        <f>IF(U156="zákl. přenesená",N156,0)</f>
        <v>0</v>
      </c>
      <c r="BH156" s="146">
        <f>IF(U156="sníž. přenesená",N156,0)</f>
        <v>0</v>
      </c>
      <c r="BI156" s="146">
        <f>IF(U156="nulová",N156,0)</f>
        <v>0</v>
      </c>
      <c r="BJ156" s="17" t="s">
        <v>85</v>
      </c>
      <c r="BK156" s="146">
        <f>ROUND(L156*K156,2)</f>
        <v>710.4</v>
      </c>
      <c r="BL156" s="17" t="s">
        <v>192</v>
      </c>
      <c r="BM156" s="17" t="s">
        <v>1521</v>
      </c>
    </row>
    <row r="157" spans="2:63" s="9" customFormat="1" ht="22.35" customHeight="1">
      <c r="B157" s="126"/>
      <c r="C157" s="127"/>
      <c r="D157" s="136" t="s">
        <v>1436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217">
        <f>BK157</f>
        <v>7700</v>
      </c>
      <c r="O157" s="218"/>
      <c r="P157" s="218"/>
      <c r="Q157" s="218"/>
      <c r="R157" s="129"/>
      <c r="T157" s="130"/>
      <c r="U157" s="127"/>
      <c r="V157" s="127"/>
      <c r="W157" s="131">
        <f>SUM(W158:W159)</f>
        <v>0</v>
      </c>
      <c r="X157" s="127"/>
      <c r="Y157" s="131">
        <f>SUM(Y158:Y159)</f>
        <v>0</v>
      </c>
      <c r="Z157" s="127"/>
      <c r="AA157" s="132">
        <f>SUM(AA158:AA159)</f>
        <v>0</v>
      </c>
      <c r="AR157" s="133" t="s">
        <v>85</v>
      </c>
      <c r="AT157" s="134" t="s">
        <v>76</v>
      </c>
      <c r="AU157" s="134" t="s">
        <v>150</v>
      </c>
      <c r="AY157" s="133" t="s">
        <v>187</v>
      </c>
      <c r="BK157" s="135">
        <f>SUM(BK158:BK159)</f>
        <v>7700</v>
      </c>
    </row>
    <row r="158" spans="2:65" s="1" customFormat="1" ht="31.5" customHeight="1">
      <c r="B158" s="137"/>
      <c r="C158" s="138" t="s">
        <v>500</v>
      </c>
      <c r="D158" s="138" t="s">
        <v>188</v>
      </c>
      <c r="E158" s="139" t="s">
        <v>1522</v>
      </c>
      <c r="F158" s="210" t="s">
        <v>1523</v>
      </c>
      <c r="G158" s="210"/>
      <c r="H158" s="210"/>
      <c r="I158" s="210"/>
      <c r="J158" s="140" t="s">
        <v>1443</v>
      </c>
      <c r="K158" s="141">
        <v>15</v>
      </c>
      <c r="L158" s="211">
        <v>300</v>
      </c>
      <c r="M158" s="211"/>
      <c r="N158" s="211">
        <f>ROUND(L158*K158,2)</f>
        <v>4500</v>
      </c>
      <c r="O158" s="211"/>
      <c r="P158" s="211"/>
      <c r="Q158" s="211"/>
      <c r="R158" s="142"/>
      <c r="T158" s="143" t="s">
        <v>5</v>
      </c>
      <c r="U158" s="40" t="s">
        <v>42</v>
      </c>
      <c r="V158" s="144">
        <v>0</v>
      </c>
      <c r="W158" s="144">
        <f>V158*K158</f>
        <v>0</v>
      </c>
      <c r="X158" s="144">
        <v>0</v>
      </c>
      <c r="Y158" s="144">
        <f>X158*K158</f>
        <v>0</v>
      </c>
      <c r="Z158" s="144">
        <v>0</v>
      </c>
      <c r="AA158" s="145">
        <f>Z158*K158</f>
        <v>0</v>
      </c>
      <c r="AR158" s="17" t="s">
        <v>192</v>
      </c>
      <c r="AT158" s="17" t="s">
        <v>188</v>
      </c>
      <c r="AU158" s="17" t="s">
        <v>198</v>
      </c>
      <c r="AY158" s="17" t="s">
        <v>187</v>
      </c>
      <c r="BE158" s="146">
        <f>IF(U158="základní",N158,0)</f>
        <v>4500</v>
      </c>
      <c r="BF158" s="146">
        <f>IF(U158="snížená",N158,0)</f>
        <v>0</v>
      </c>
      <c r="BG158" s="146">
        <f>IF(U158="zákl. přenesená",N158,0)</f>
        <v>0</v>
      </c>
      <c r="BH158" s="146">
        <f>IF(U158="sníž. přenesená",N158,0)</f>
        <v>0</v>
      </c>
      <c r="BI158" s="146">
        <f>IF(U158="nulová",N158,0)</f>
        <v>0</v>
      </c>
      <c r="BJ158" s="17" t="s">
        <v>85</v>
      </c>
      <c r="BK158" s="146">
        <f>ROUND(L158*K158,2)</f>
        <v>4500</v>
      </c>
      <c r="BL158" s="17" t="s">
        <v>192</v>
      </c>
      <c r="BM158" s="17" t="s">
        <v>1524</v>
      </c>
    </row>
    <row r="159" spans="2:65" s="1" customFormat="1" ht="31.5" customHeight="1">
      <c r="B159" s="137"/>
      <c r="C159" s="138" t="s">
        <v>504</v>
      </c>
      <c r="D159" s="138" t="s">
        <v>188</v>
      </c>
      <c r="E159" s="139" t="s">
        <v>1525</v>
      </c>
      <c r="F159" s="210" t="s">
        <v>1526</v>
      </c>
      <c r="G159" s="210"/>
      <c r="H159" s="210"/>
      <c r="I159" s="210"/>
      <c r="J159" s="140" t="s">
        <v>1443</v>
      </c>
      <c r="K159" s="141">
        <v>8</v>
      </c>
      <c r="L159" s="211">
        <v>400</v>
      </c>
      <c r="M159" s="211"/>
      <c r="N159" s="211">
        <f>ROUND(L159*K159,2)</f>
        <v>3200</v>
      </c>
      <c r="O159" s="211"/>
      <c r="P159" s="211"/>
      <c r="Q159" s="211"/>
      <c r="R159" s="142"/>
      <c r="T159" s="143" t="s">
        <v>5</v>
      </c>
      <c r="U159" s="40" t="s">
        <v>42</v>
      </c>
      <c r="V159" s="144">
        <v>0</v>
      </c>
      <c r="W159" s="144">
        <f>V159*K159</f>
        <v>0</v>
      </c>
      <c r="X159" s="144">
        <v>0</v>
      </c>
      <c r="Y159" s="144">
        <f>X159*K159</f>
        <v>0</v>
      </c>
      <c r="Z159" s="144">
        <v>0</v>
      </c>
      <c r="AA159" s="145">
        <f>Z159*K159</f>
        <v>0</v>
      </c>
      <c r="AR159" s="17" t="s">
        <v>192</v>
      </c>
      <c r="AT159" s="17" t="s">
        <v>188</v>
      </c>
      <c r="AU159" s="17" t="s">
        <v>198</v>
      </c>
      <c r="AY159" s="17" t="s">
        <v>187</v>
      </c>
      <c r="BE159" s="146">
        <f>IF(U159="základní",N159,0)</f>
        <v>3200</v>
      </c>
      <c r="BF159" s="146">
        <f>IF(U159="snížená",N159,0)</f>
        <v>0</v>
      </c>
      <c r="BG159" s="146">
        <f>IF(U159="zákl. přenesená",N159,0)</f>
        <v>0</v>
      </c>
      <c r="BH159" s="146">
        <f>IF(U159="sníž. přenesená",N159,0)</f>
        <v>0</v>
      </c>
      <c r="BI159" s="146">
        <f>IF(U159="nulová",N159,0)</f>
        <v>0</v>
      </c>
      <c r="BJ159" s="17" t="s">
        <v>85</v>
      </c>
      <c r="BK159" s="146">
        <f>ROUND(L159*K159,2)</f>
        <v>3200</v>
      </c>
      <c r="BL159" s="17" t="s">
        <v>192</v>
      </c>
      <c r="BM159" s="17" t="s">
        <v>1527</v>
      </c>
    </row>
    <row r="160" spans="2:63" s="9" customFormat="1" ht="22.35" customHeight="1">
      <c r="B160" s="126"/>
      <c r="C160" s="127"/>
      <c r="D160" s="136" t="s">
        <v>1437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217">
        <f>BK160</f>
        <v>5830</v>
      </c>
      <c r="O160" s="218"/>
      <c r="P160" s="218"/>
      <c r="Q160" s="218"/>
      <c r="R160" s="129"/>
      <c r="T160" s="130"/>
      <c r="U160" s="127"/>
      <c r="V160" s="127"/>
      <c r="W160" s="131">
        <f>SUM(W161:W166)</f>
        <v>0</v>
      </c>
      <c r="X160" s="127"/>
      <c r="Y160" s="131">
        <f>SUM(Y161:Y166)</f>
        <v>0</v>
      </c>
      <c r="Z160" s="127"/>
      <c r="AA160" s="132">
        <f>SUM(AA161:AA166)</f>
        <v>0</v>
      </c>
      <c r="AR160" s="133" t="s">
        <v>85</v>
      </c>
      <c r="AT160" s="134" t="s">
        <v>76</v>
      </c>
      <c r="AU160" s="134" t="s">
        <v>150</v>
      </c>
      <c r="AY160" s="133" t="s">
        <v>187</v>
      </c>
      <c r="BK160" s="135">
        <f>SUM(BK161:BK166)</f>
        <v>5830</v>
      </c>
    </row>
    <row r="161" spans="2:65" s="1" customFormat="1" ht="22.5" customHeight="1">
      <c r="B161" s="137"/>
      <c r="C161" s="150" t="s">
        <v>85</v>
      </c>
      <c r="D161" s="150" t="s">
        <v>323</v>
      </c>
      <c r="E161" s="151" t="s">
        <v>1528</v>
      </c>
      <c r="F161" s="222" t="s">
        <v>1529</v>
      </c>
      <c r="G161" s="222"/>
      <c r="H161" s="222"/>
      <c r="I161" s="222"/>
      <c r="J161" s="152" t="s">
        <v>1186</v>
      </c>
      <c r="K161" s="153">
        <v>1</v>
      </c>
      <c r="L161" s="223">
        <v>2300</v>
      </c>
      <c r="M161" s="223"/>
      <c r="N161" s="223">
        <f aca="true" t="shared" si="20" ref="N161:N166">ROUND(L161*K161,2)</f>
        <v>2300</v>
      </c>
      <c r="O161" s="211"/>
      <c r="P161" s="211"/>
      <c r="Q161" s="211"/>
      <c r="R161" s="142"/>
      <c r="T161" s="143" t="s">
        <v>5</v>
      </c>
      <c r="U161" s="40" t="s">
        <v>42</v>
      </c>
      <c r="V161" s="144">
        <v>0</v>
      </c>
      <c r="W161" s="144">
        <f aca="true" t="shared" si="21" ref="W161:W166">V161*K161</f>
        <v>0</v>
      </c>
      <c r="X161" s="144">
        <v>0</v>
      </c>
      <c r="Y161" s="144">
        <f aca="true" t="shared" si="22" ref="Y161:Y166">X161*K161</f>
        <v>0</v>
      </c>
      <c r="Z161" s="144">
        <v>0</v>
      </c>
      <c r="AA161" s="145">
        <f aca="true" t="shared" si="23" ref="AA161:AA166">Z161*K161</f>
        <v>0</v>
      </c>
      <c r="AR161" s="17" t="s">
        <v>219</v>
      </c>
      <c r="AT161" s="17" t="s">
        <v>323</v>
      </c>
      <c r="AU161" s="17" t="s">
        <v>198</v>
      </c>
      <c r="AY161" s="17" t="s">
        <v>187</v>
      </c>
      <c r="BE161" s="146">
        <f aca="true" t="shared" si="24" ref="BE161:BE166">IF(U161="základní",N161,0)</f>
        <v>2300</v>
      </c>
      <c r="BF161" s="146">
        <f aca="true" t="shared" si="25" ref="BF161:BF166">IF(U161="snížená",N161,0)</f>
        <v>0</v>
      </c>
      <c r="BG161" s="146">
        <f aca="true" t="shared" si="26" ref="BG161:BG166">IF(U161="zákl. přenesená",N161,0)</f>
        <v>0</v>
      </c>
      <c r="BH161" s="146">
        <f aca="true" t="shared" si="27" ref="BH161:BH166">IF(U161="sníž. přenesená",N161,0)</f>
        <v>0</v>
      </c>
      <c r="BI161" s="146">
        <f aca="true" t="shared" si="28" ref="BI161:BI166">IF(U161="nulová",N161,0)</f>
        <v>0</v>
      </c>
      <c r="BJ161" s="17" t="s">
        <v>85</v>
      </c>
      <c r="BK161" s="146">
        <f aca="true" t="shared" si="29" ref="BK161:BK166">ROUND(L161*K161,2)</f>
        <v>2300</v>
      </c>
      <c r="BL161" s="17" t="s">
        <v>192</v>
      </c>
      <c r="BM161" s="17" t="s">
        <v>1530</v>
      </c>
    </row>
    <row r="162" spans="2:65" s="1" customFormat="1" ht="22.5" customHeight="1">
      <c r="B162" s="137"/>
      <c r="C162" s="150" t="s">
        <v>150</v>
      </c>
      <c r="D162" s="150" t="s">
        <v>323</v>
      </c>
      <c r="E162" s="151" t="s">
        <v>1531</v>
      </c>
      <c r="F162" s="222" t="s">
        <v>1532</v>
      </c>
      <c r="G162" s="222"/>
      <c r="H162" s="222"/>
      <c r="I162" s="222"/>
      <c r="J162" s="152" t="s">
        <v>1186</v>
      </c>
      <c r="K162" s="153">
        <v>2</v>
      </c>
      <c r="L162" s="223">
        <v>131</v>
      </c>
      <c r="M162" s="223"/>
      <c r="N162" s="223">
        <f t="shared" si="20"/>
        <v>262</v>
      </c>
      <c r="O162" s="211"/>
      <c r="P162" s="211"/>
      <c r="Q162" s="211"/>
      <c r="R162" s="142"/>
      <c r="T162" s="143" t="s">
        <v>5</v>
      </c>
      <c r="U162" s="40" t="s">
        <v>42</v>
      </c>
      <c r="V162" s="144">
        <v>0</v>
      </c>
      <c r="W162" s="144">
        <f t="shared" si="21"/>
        <v>0</v>
      </c>
      <c r="X162" s="144">
        <v>0</v>
      </c>
      <c r="Y162" s="144">
        <f t="shared" si="22"/>
        <v>0</v>
      </c>
      <c r="Z162" s="144">
        <v>0</v>
      </c>
      <c r="AA162" s="145">
        <f t="shared" si="23"/>
        <v>0</v>
      </c>
      <c r="AR162" s="17" t="s">
        <v>219</v>
      </c>
      <c r="AT162" s="17" t="s">
        <v>323</v>
      </c>
      <c r="AU162" s="17" t="s">
        <v>198</v>
      </c>
      <c r="AY162" s="17" t="s">
        <v>187</v>
      </c>
      <c r="BE162" s="146">
        <f t="shared" si="24"/>
        <v>262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7" t="s">
        <v>85</v>
      </c>
      <c r="BK162" s="146">
        <f t="shared" si="29"/>
        <v>262</v>
      </c>
      <c r="BL162" s="17" t="s">
        <v>192</v>
      </c>
      <c r="BM162" s="17" t="s">
        <v>1533</v>
      </c>
    </row>
    <row r="163" spans="2:65" s="1" customFormat="1" ht="22.5" customHeight="1">
      <c r="B163" s="137"/>
      <c r="C163" s="150" t="s">
        <v>198</v>
      </c>
      <c r="D163" s="150" t="s">
        <v>323</v>
      </c>
      <c r="E163" s="151" t="s">
        <v>1534</v>
      </c>
      <c r="F163" s="222" t="s">
        <v>1535</v>
      </c>
      <c r="G163" s="222"/>
      <c r="H163" s="222"/>
      <c r="I163" s="222"/>
      <c r="J163" s="152" t="s">
        <v>1186</v>
      </c>
      <c r="K163" s="153">
        <v>8</v>
      </c>
      <c r="L163" s="223">
        <v>131</v>
      </c>
      <c r="M163" s="223"/>
      <c r="N163" s="223">
        <f t="shared" si="20"/>
        <v>1048</v>
      </c>
      <c r="O163" s="211"/>
      <c r="P163" s="211"/>
      <c r="Q163" s="211"/>
      <c r="R163" s="142"/>
      <c r="T163" s="143" t="s">
        <v>5</v>
      </c>
      <c r="U163" s="40" t="s">
        <v>42</v>
      </c>
      <c r="V163" s="144">
        <v>0</v>
      </c>
      <c r="W163" s="144">
        <f t="shared" si="21"/>
        <v>0</v>
      </c>
      <c r="X163" s="144">
        <v>0</v>
      </c>
      <c r="Y163" s="144">
        <f t="shared" si="22"/>
        <v>0</v>
      </c>
      <c r="Z163" s="144">
        <v>0</v>
      </c>
      <c r="AA163" s="145">
        <f t="shared" si="23"/>
        <v>0</v>
      </c>
      <c r="AR163" s="17" t="s">
        <v>219</v>
      </c>
      <c r="AT163" s="17" t="s">
        <v>323</v>
      </c>
      <c r="AU163" s="17" t="s">
        <v>198</v>
      </c>
      <c r="AY163" s="17" t="s">
        <v>187</v>
      </c>
      <c r="BE163" s="146">
        <f t="shared" si="24"/>
        <v>1048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7" t="s">
        <v>85</v>
      </c>
      <c r="BK163" s="146">
        <f t="shared" si="29"/>
        <v>1048</v>
      </c>
      <c r="BL163" s="17" t="s">
        <v>192</v>
      </c>
      <c r="BM163" s="17" t="s">
        <v>1536</v>
      </c>
    </row>
    <row r="164" spans="2:65" s="1" customFormat="1" ht="22.5" customHeight="1">
      <c r="B164" s="137"/>
      <c r="C164" s="150" t="s">
        <v>192</v>
      </c>
      <c r="D164" s="150" t="s">
        <v>323</v>
      </c>
      <c r="E164" s="151" t="s">
        <v>1537</v>
      </c>
      <c r="F164" s="222" t="s">
        <v>1538</v>
      </c>
      <c r="G164" s="222"/>
      <c r="H164" s="222"/>
      <c r="I164" s="222"/>
      <c r="J164" s="152" t="s">
        <v>1186</v>
      </c>
      <c r="K164" s="153">
        <v>1</v>
      </c>
      <c r="L164" s="223">
        <v>420</v>
      </c>
      <c r="M164" s="223"/>
      <c r="N164" s="223">
        <f t="shared" si="20"/>
        <v>420</v>
      </c>
      <c r="O164" s="211"/>
      <c r="P164" s="211"/>
      <c r="Q164" s="211"/>
      <c r="R164" s="142"/>
      <c r="T164" s="143" t="s">
        <v>5</v>
      </c>
      <c r="U164" s="40" t="s">
        <v>42</v>
      </c>
      <c r="V164" s="144">
        <v>0</v>
      </c>
      <c r="W164" s="144">
        <f t="shared" si="21"/>
        <v>0</v>
      </c>
      <c r="X164" s="144">
        <v>0</v>
      </c>
      <c r="Y164" s="144">
        <f t="shared" si="22"/>
        <v>0</v>
      </c>
      <c r="Z164" s="144">
        <v>0</v>
      </c>
      <c r="AA164" s="145">
        <f t="shared" si="23"/>
        <v>0</v>
      </c>
      <c r="AR164" s="17" t="s">
        <v>219</v>
      </c>
      <c r="AT164" s="17" t="s">
        <v>323</v>
      </c>
      <c r="AU164" s="17" t="s">
        <v>198</v>
      </c>
      <c r="AY164" s="17" t="s">
        <v>187</v>
      </c>
      <c r="BE164" s="146">
        <f t="shared" si="24"/>
        <v>420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7" t="s">
        <v>85</v>
      </c>
      <c r="BK164" s="146">
        <f t="shared" si="29"/>
        <v>420</v>
      </c>
      <c r="BL164" s="17" t="s">
        <v>192</v>
      </c>
      <c r="BM164" s="17" t="s">
        <v>1539</v>
      </c>
    </row>
    <row r="165" spans="2:65" s="1" customFormat="1" ht="22.5" customHeight="1">
      <c r="B165" s="137"/>
      <c r="C165" s="150" t="s">
        <v>206</v>
      </c>
      <c r="D165" s="150" t="s">
        <v>323</v>
      </c>
      <c r="E165" s="151" t="s">
        <v>1540</v>
      </c>
      <c r="F165" s="222" t="s">
        <v>1541</v>
      </c>
      <c r="G165" s="222"/>
      <c r="H165" s="222"/>
      <c r="I165" s="222"/>
      <c r="J165" s="152" t="s">
        <v>1186</v>
      </c>
      <c r="K165" s="153">
        <v>1</v>
      </c>
      <c r="L165" s="223">
        <v>1300</v>
      </c>
      <c r="M165" s="223"/>
      <c r="N165" s="223">
        <f t="shared" si="20"/>
        <v>1300</v>
      </c>
      <c r="O165" s="211"/>
      <c r="P165" s="211"/>
      <c r="Q165" s="211"/>
      <c r="R165" s="142"/>
      <c r="T165" s="143" t="s">
        <v>5</v>
      </c>
      <c r="U165" s="40" t="s">
        <v>42</v>
      </c>
      <c r="V165" s="144">
        <v>0</v>
      </c>
      <c r="W165" s="144">
        <f t="shared" si="21"/>
        <v>0</v>
      </c>
      <c r="X165" s="144">
        <v>0</v>
      </c>
      <c r="Y165" s="144">
        <f t="shared" si="22"/>
        <v>0</v>
      </c>
      <c r="Z165" s="144">
        <v>0</v>
      </c>
      <c r="AA165" s="145">
        <f t="shared" si="23"/>
        <v>0</v>
      </c>
      <c r="AR165" s="17" t="s">
        <v>219</v>
      </c>
      <c r="AT165" s="17" t="s">
        <v>323</v>
      </c>
      <c r="AU165" s="17" t="s">
        <v>198</v>
      </c>
      <c r="AY165" s="17" t="s">
        <v>187</v>
      </c>
      <c r="BE165" s="146">
        <f t="shared" si="24"/>
        <v>1300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7" t="s">
        <v>85</v>
      </c>
      <c r="BK165" s="146">
        <f t="shared" si="29"/>
        <v>1300</v>
      </c>
      <c r="BL165" s="17" t="s">
        <v>192</v>
      </c>
      <c r="BM165" s="17" t="s">
        <v>1542</v>
      </c>
    </row>
    <row r="166" spans="2:65" s="1" customFormat="1" ht="22.5" customHeight="1">
      <c r="B166" s="137"/>
      <c r="C166" s="150" t="s">
        <v>210</v>
      </c>
      <c r="D166" s="150" t="s">
        <v>323</v>
      </c>
      <c r="E166" s="151" t="s">
        <v>1543</v>
      </c>
      <c r="F166" s="222" t="s">
        <v>1544</v>
      </c>
      <c r="G166" s="222"/>
      <c r="H166" s="222"/>
      <c r="I166" s="222"/>
      <c r="J166" s="152" t="s">
        <v>1468</v>
      </c>
      <c r="K166" s="153">
        <v>1</v>
      </c>
      <c r="L166" s="223">
        <v>500</v>
      </c>
      <c r="M166" s="223"/>
      <c r="N166" s="223">
        <f t="shared" si="20"/>
        <v>500</v>
      </c>
      <c r="O166" s="211"/>
      <c r="P166" s="211"/>
      <c r="Q166" s="211"/>
      <c r="R166" s="142"/>
      <c r="T166" s="143" t="s">
        <v>5</v>
      </c>
      <c r="U166" s="40" t="s">
        <v>42</v>
      </c>
      <c r="V166" s="144">
        <v>0</v>
      </c>
      <c r="W166" s="144">
        <f t="shared" si="21"/>
        <v>0</v>
      </c>
      <c r="X166" s="144">
        <v>0</v>
      </c>
      <c r="Y166" s="144">
        <f t="shared" si="22"/>
        <v>0</v>
      </c>
      <c r="Z166" s="144">
        <v>0</v>
      </c>
      <c r="AA166" s="145">
        <f t="shared" si="23"/>
        <v>0</v>
      </c>
      <c r="AR166" s="17" t="s">
        <v>219</v>
      </c>
      <c r="AT166" s="17" t="s">
        <v>323</v>
      </c>
      <c r="AU166" s="17" t="s">
        <v>198</v>
      </c>
      <c r="AY166" s="17" t="s">
        <v>187</v>
      </c>
      <c r="BE166" s="146">
        <f t="shared" si="24"/>
        <v>500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7" t="s">
        <v>85</v>
      </c>
      <c r="BK166" s="146">
        <f t="shared" si="29"/>
        <v>500</v>
      </c>
      <c r="BL166" s="17" t="s">
        <v>192</v>
      </c>
      <c r="BM166" s="17" t="s">
        <v>1545</v>
      </c>
    </row>
    <row r="167" spans="2:63" s="9" customFormat="1" ht="22.35" customHeight="1">
      <c r="B167" s="126"/>
      <c r="C167" s="127"/>
      <c r="D167" s="136" t="s">
        <v>1438</v>
      </c>
      <c r="E167" s="136"/>
      <c r="F167" s="136"/>
      <c r="G167" s="136"/>
      <c r="H167" s="136"/>
      <c r="I167" s="136"/>
      <c r="J167" s="136"/>
      <c r="K167" s="136"/>
      <c r="L167" s="136"/>
      <c r="M167" s="136"/>
      <c r="N167" s="217">
        <f>BK167</f>
        <v>1692</v>
      </c>
      <c r="O167" s="218"/>
      <c r="P167" s="218"/>
      <c r="Q167" s="218"/>
      <c r="R167" s="129"/>
      <c r="T167" s="130"/>
      <c r="U167" s="127"/>
      <c r="V167" s="127"/>
      <c r="W167" s="131">
        <f>SUM(W168:W173)</f>
        <v>0</v>
      </c>
      <c r="X167" s="127"/>
      <c r="Y167" s="131">
        <f>SUM(Y168:Y173)</f>
        <v>0</v>
      </c>
      <c r="Z167" s="127"/>
      <c r="AA167" s="132">
        <f>SUM(AA168:AA173)</f>
        <v>0</v>
      </c>
      <c r="AR167" s="133" t="s">
        <v>85</v>
      </c>
      <c r="AT167" s="134" t="s">
        <v>76</v>
      </c>
      <c r="AU167" s="134" t="s">
        <v>150</v>
      </c>
      <c r="AY167" s="133" t="s">
        <v>187</v>
      </c>
      <c r="BK167" s="135">
        <f>SUM(BK168:BK173)</f>
        <v>1692</v>
      </c>
    </row>
    <row r="168" spans="2:65" s="1" customFormat="1" ht="22.5" customHeight="1">
      <c r="B168" s="137"/>
      <c r="C168" s="150" t="s">
        <v>235</v>
      </c>
      <c r="D168" s="150" t="s">
        <v>323</v>
      </c>
      <c r="E168" s="151" t="s">
        <v>1546</v>
      </c>
      <c r="F168" s="222" t="s">
        <v>1547</v>
      </c>
      <c r="G168" s="222"/>
      <c r="H168" s="222"/>
      <c r="I168" s="222"/>
      <c r="J168" s="152" t="s">
        <v>1186</v>
      </c>
      <c r="K168" s="153">
        <v>6</v>
      </c>
      <c r="L168" s="223">
        <v>120</v>
      </c>
      <c r="M168" s="223"/>
      <c r="N168" s="223">
        <f aca="true" t="shared" si="30" ref="N168:N173">ROUND(L168*K168,2)</f>
        <v>720</v>
      </c>
      <c r="O168" s="211"/>
      <c r="P168" s="211"/>
      <c r="Q168" s="211"/>
      <c r="R168" s="142"/>
      <c r="T168" s="143" t="s">
        <v>5</v>
      </c>
      <c r="U168" s="40" t="s">
        <v>42</v>
      </c>
      <c r="V168" s="144">
        <v>0</v>
      </c>
      <c r="W168" s="144">
        <f aca="true" t="shared" si="31" ref="W168:W173">V168*K168</f>
        <v>0</v>
      </c>
      <c r="X168" s="144">
        <v>0</v>
      </c>
      <c r="Y168" s="144">
        <f aca="true" t="shared" si="32" ref="Y168:Y173">X168*K168</f>
        <v>0</v>
      </c>
      <c r="Z168" s="144">
        <v>0</v>
      </c>
      <c r="AA168" s="145">
        <f aca="true" t="shared" si="33" ref="AA168:AA173">Z168*K168</f>
        <v>0</v>
      </c>
      <c r="AR168" s="17" t="s">
        <v>219</v>
      </c>
      <c r="AT168" s="17" t="s">
        <v>323</v>
      </c>
      <c r="AU168" s="17" t="s">
        <v>198</v>
      </c>
      <c r="AY168" s="17" t="s">
        <v>187</v>
      </c>
      <c r="BE168" s="146">
        <f aca="true" t="shared" si="34" ref="BE168:BE173">IF(U168="základní",N168,0)</f>
        <v>720</v>
      </c>
      <c r="BF168" s="146">
        <f aca="true" t="shared" si="35" ref="BF168:BF173">IF(U168="snížená",N168,0)</f>
        <v>0</v>
      </c>
      <c r="BG168" s="146">
        <f aca="true" t="shared" si="36" ref="BG168:BG173">IF(U168="zákl. přenesená",N168,0)</f>
        <v>0</v>
      </c>
      <c r="BH168" s="146">
        <f aca="true" t="shared" si="37" ref="BH168:BH173">IF(U168="sníž. přenesená",N168,0)</f>
        <v>0</v>
      </c>
      <c r="BI168" s="146">
        <f aca="true" t="shared" si="38" ref="BI168:BI173">IF(U168="nulová",N168,0)</f>
        <v>0</v>
      </c>
      <c r="BJ168" s="17" t="s">
        <v>85</v>
      </c>
      <c r="BK168" s="146">
        <f aca="true" t="shared" si="39" ref="BK168:BK173">ROUND(L168*K168,2)</f>
        <v>720</v>
      </c>
      <c r="BL168" s="17" t="s">
        <v>192</v>
      </c>
      <c r="BM168" s="17" t="s">
        <v>1548</v>
      </c>
    </row>
    <row r="169" spans="2:65" s="1" customFormat="1" ht="22.5" customHeight="1">
      <c r="B169" s="137"/>
      <c r="C169" s="150" t="s">
        <v>239</v>
      </c>
      <c r="D169" s="150" t="s">
        <v>323</v>
      </c>
      <c r="E169" s="151" t="s">
        <v>1549</v>
      </c>
      <c r="F169" s="222" t="s">
        <v>1550</v>
      </c>
      <c r="G169" s="222"/>
      <c r="H169" s="222"/>
      <c r="I169" s="222"/>
      <c r="J169" s="152" t="s">
        <v>1186</v>
      </c>
      <c r="K169" s="153">
        <v>2</v>
      </c>
      <c r="L169" s="223">
        <v>150</v>
      </c>
      <c r="M169" s="223"/>
      <c r="N169" s="223">
        <f t="shared" si="30"/>
        <v>300</v>
      </c>
      <c r="O169" s="211"/>
      <c r="P169" s="211"/>
      <c r="Q169" s="211"/>
      <c r="R169" s="142"/>
      <c r="T169" s="143" t="s">
        <v>5</v>
      </c>
      <c r="U169" s="40" t="s">
        <v>42</v>
      </c>
      <c r="V169" s="144">
        <v>0</v>
      </c>
      <c r="W169" s="144">
        <f t="shared" si="31"/>
        <v>0</v>
      </c>
      <c r="X169" s="144">
        <v>0</v>
      </c>
      <c r="Y169" s="144">
        <f t="shared" si="32"/>
        <v>0</v>
      </c>
      <c r="Z169" s="144">
        <v>0</v>
      </c>
      <c r="AA169" s="145">
        <f t="shared" si="33"/>
        <v>0</v>
      </c>
      <c r="AR169" s="17" t="s">
        <v>219</v>
      </c>
      <c r="AT169" s="17" t="s">
        <v>323</v>
      </c>
      <c r="AU169" s="17" t="s">
        <v>198</v>
      </c>
      <c r="AY169" s="17" t="s">
        <v>187</v>
      </c>
      <c r="BE169" s="146">
        <f t="shared" si="34"/>
        <v>300</v>
      </c>
      <c r="BF169" s="146">
        <f t="shared" si="35"/>
        <v>0</v>
      </c>
      <c r="BG169" s="146">
        <f t="shared" si="36"/>
        <v>0</v>
      </c>
      <c r="BH169" s="146">
        <f t="shared" si="37"/>
        <v>0</v>
      </c>
      <c r="BI169" s="146">
        <f t="shared" si="38"/>
        <v>0</v>
      </c>
      <c r="BJ169" s="17" t="s">
        <v>85</v>
      </c>
      <c r="BK169" s="146">
        <f t="shared" si="39"/>
        <v>300</v>
      </c>
      <c r="BL169" s="17" t="s">
        <v>192</v>
      </c>
      <c r="BM169" s="17" t="s">
        <v>1551</v>
      </c>
    </row>
    <row r="170" spans="2:65" s="1" customFormat="1" ht="22.5" customHeight="1">
      <c r="B170" s="137"/>
      <c r="C170" s="150" t="s">
        <v>243</v>
      </c>
      <c r="D170" s="150" t="s">
        <v>323</v>
      </c>
      <c r="E170" s="151" t="s">
        <v>1552</v>
      </c>
      <c r="F170" s="222" t="s">
        <v>1553</v>
      </c>
      <c r="G170" s="222"/>
      <c r="H170" s="222"/>
      <c r="I170" s="222"/>
      <c r="J170" s="152" t="s">
        <v>1186</v>
      </c>
      <c r="K170" s="153">
        <v>1</v>
      </c>
      <c r="L170" s="223">
        <v>150</v>
      </c>
      <c r="M170" s="223"/>
      <c r="N170" s="223">
        <f t="shared" si="30"/>
        <v>150</v>
      </c>
      <c r="O170" s="211"/>
      <c r="P170" s="211"/>
      <c r="Q170" s="211"/>
      <c r="R170" s="142"/>
      <c r="T170" s="143" t="s">
        <v>5</v>
      </c>
      <c r="U170" s="40" t="s">
        <v>42</v>
      </c>
      <c r="V170" s="144">
        <v>0</v>
      </c>
      <c r="W170" s="144">
        <f t="shared" si="31"/>
        <v>0</v>
      </c>
      <c r="X170" s="144">
        <v>0</v>
      </c>
      <c r="Y170" s="144">
        <f t="shared" si="32"/>
        <v>0</v>
      </c>
      <c r="Z170" s="144">
        <v>0</v>
      </c>
      <c r="AA170" s="145">
        <f t="shared" si="33"/>
        <v>0</v>
      </c>
      <c r="AR170" s="17" t="s">
        <v>219</v>
      </c>
      <c r="AT170" s="17" t="s">
        <v>323</v>
      </c>
      <c r="AU170" s="17" t="s">
        <v>198</v>
      </c>
      <c r="AY170" s="17" t="s">
        <v>187</v>
      </c>
      <c r="BE170" s="146">
        <f t="shared" si="34"/>
        <v>150</v>
      </c>
      <c r="BF170" s="146">
        <f t="shared" si="35"/>
        <v>0</v>
      </c>
      <c r="BG170" s="146">
        <f t="shared" si="36"/>
        <v>0</v>
      </c>
      <c r="BH170" s="146">
        <f t="shared" si="37"/>
        <v>0</v>
      </c>
      <c r="BI170" s="146">
        <f t="shared" si="38"/>
        <v>0</v>
      </c>
      <c r="BJ170" s="17" t="s">
        <v>85</v>
      </c>
      <c r="BK170" s="146">
        <f t="shared" si="39"/>
        <v>150</v>
      </c>
      <c r="BL170" s="17" t="s">
        <v>192</v>
      </c>
      <c r="BM170" s="17" t="s">
        <v>1554</v>
      </c>
    </row>
    <row r="171" spans="2:65" s="1" customFormat="1" ht="22.5" customHeight="1">
      <c r="B171" s="137"/>
      <c r="C171" s="138" t="s">
        <v>418</v>
      </c>
      <c r="D171" s="138" t="s">
        <v>188</v>
      </c>
      <c r="E171" s="139" t="s">
        <v>1555</v>
      </c>
      <c r="F171" s="210" t="s">
        <v>1547</v>
      </c>
      <c r="G171" s="210"/>
      <c r="H171" s="210"/>
      <c r="I171" s="210"/>
      <c r="J171" s="140" t="s">
        <v>1186</v>
      </c>
      <c r="K171" s="141">
        <v>6</v>
      </c>
      <c r="L171" s="211">
        <v>58</v>
      </c>
      <c r="M171" s="211"/>
      <c r="N171" s="211">
        <f t="shared" si="30"/>
        <v>348</v>
      </c>
      <c r="O171" s="211"/>
      <c r="P171" s="211"/>
      <c r="Q171" s="211"/>
      <c r="R171" s="142"/>
      <c r="T171" s="143" t="s">
        <v>5</v>
      </c>
      <c r="U171" s="40" t="s">
        <v>42</v>
      </c>
      <c r="V171" s="144">
        <v>0</v>
      </c>
      <c r="W171" s="144">
        <f t="shared" si="31"/>
        <v>0</v>
      </c>
      <c r="X171" s="144">
        <v>0</v>
      </c>
      <c r="Y171" s="144">
        <f t="shared" si="32"/>
        <v>0</v>
      </c>
      <c r="Z171" s="144">
        <v>0</v>
      </c>
      <c r="AA171" s="145">
        <f t="shared" si="33"/>
        <v>0</v>
      </c>
      <c r="AR171" s="17" t="s">
        <v>192</v>
      </c>
      <c r="AT171" s="17" t="s">
        <v>188</v>
      </c>
      <c r="AU171" s="17" t="s">
        <v>198</v>
      </c>
      <c r="AY171" s="17" t="s">
        <v>187</v>
      </c>
      <c r="BE171" s="146">
        <f t="shared" si="34"/>
        <v>348</v>
      </c>
      <c r="BF171" s="146">
        <f t="shared" si="35"/>
        <v>0</v>
      </c>
      <c r="BG171" s="146">
        <f t="shared" si="36"/>
        <v>0</v>
      </c>
      <c r="BH171" s="146">
        <f t="shared" si="37"/>
        <v>0</v>
      </c>
      <c r="BI171" s="146">
        <f t="shared" si="38"/>
        <v>0</v>
      </c>
      <c r="BJ171" s="17" t="s">
        <v>85</v>
      </c>
      <c r="BK171" s="146">
        <f t="shared" si="39"/>
        <v>348</v>
      </c>
      <c r="BL171" s="17" t="s">
        <v>192</v>
      </c>
      <c r="BM171" s="17" t="s">
        <v>1556</v>
      </c>
    </row>
    <row r="172" spans="2:65" s="1" customFormat="1" ht="22.5" customHeight="1">
      <c r="B172" s="137"/>
      <c r="C172" s="138" t="s">
        <v>448</v>
      </c>
      <c r="D172" s="138" t="s">
        <v>188</v>
      </c>
      <c r="E172" s="139" t="s">
        <v>1557</v>
      </c>
      <c r="F172" s="210" t="s">
        <v>1550</v>
      </c>
      <c r="G172" s="210"/>
      <c r="H172" s="210"/>
      <c r="I172" s="210"/>
      <c r="J172" s="140" t="s">
        <v>1186</v>
      </c>
      <c r="K172" s="141">
        <v>2</v>
      </c>
      <c r="L172" s="211">
        <v>58</v>
      </c>
      <c r="M172" s="211"/>
      <c r="N172" s="211">
        <f t="shared" si="30"/>
        <v>116</v>
      </c>
      <c r="O172" s="211"/>
      <c r="P172" s="211"/>
      <c r="Q172" s="211"/>
      <c r="R172" s="142"/>
      <c r="T172" s="143" t="s">
        <v>5</v>
      </c>
      <c r="U172" s="40" t="s">
        <v>42</v>
      </c>
      <c r="V172" s="144">
        <v>0</v>
      </c>
      <c r="W172" s="144">
        <f t="shared" si="31"/>
        <v>0</v>
      </c>
      <c r="X172" s="144">
        <v>0</v>
      </c>
      <c r="Y172" s="144">
        <f t="shared" si="32"/>
        <v>0</v>
      </c>
      <c r="Z172" s="144">
        <v>0</v>
      </c>
      <c r="AA172" s="145">
        <f t="shared" si="33"/>
        <v>0</v>
      </c>
      <c r="AR172" s="17" t="s">
        <v>192</v>
      </c>
      <c r="AT172" s="17" t="s">
        <v>188</v>
      </c>
      <c r="AU172" s="17" t="s">
        <v>198</v>
      </c>
      <c r="AY172" s="17" t="s">
        <v>187</v>
      </c>
      <c r="BE172" s="146">
        <f t="shared" si="34"/>
        <v>116</v>
      </c>
      <c r="BF172" s="146">
        <f t="shared" si="35"/>
        <v>0</v>
      </c>
      <c r="BG172" s="146">
        <f t="shared" si="36"/>
        <v>0</v>
      </c>
      <c r="BH172" s="146">
        <f t="shared" si="37"/>
        <v>0</v>
      </c>
      <c r="BI172" s="146">
        <f t="shared" si="38"/>
        <v>0</v>
      </c>
      <c r="BJ172" s="17" t="s">
        <v>85</v>
      </c>
      <c r="BK172" s="146">
        <f t="shared" si="39"/>
        <v>116</v>
      </c>
      <c r="BL172" s="17" t="s">
        <v>192</v>
      </c>
      <c r="BM172" s="17" t="s">
        <v>1558</v>
      </c>
    </row>
    <row r="173" spans="2:65" s="1" customFormat="1" ht="22.5" customHeight="1">
      <c r="B173" s="137"/>
      <c r="C173" s="138" t="s">
        <v>452</v>
      </c>
      <c r="D173" s="138" t="s">
        <v>188</v>
      </c>
      <c r="E173" s="139" t="s">
        <v>1559</v>
      </c>
      <c r="F173" s="210" t="s">
        <v>1553</v>
      </c>
      <c r="G173" s="210"/>
      <c r="H173" s="210"/>
      <c r="I173" s="210"/>
      <c r="J173" s="140" t="s">
        <v>1186</v>
      </c>
      <c r="K173" s="141">
        <v>1</v>
      </c>
      <c r="L173" s="211">
        <v>58</v>
      </c>
      <c r="M173" s="211"/>
      <c r="N173" s="211">
        <f t="shared" si="30"/>
        <v>58</v>
      </c>
      <c r="O173" s="211"/>
      <c r="P173" s="211"/>
      <c r="Q173" s="211"/>
      <c r="R173" s="142"/>
      <c r="T173" s="143" t="s">
        <v>5</v>
      </c>
      <c r="U173" s="40" t="s">
        <v>42</v>
      </c>
      <c r="V173" s="144">
        <v>0</v>
      </c>
      <c r="W173" s="144">
        <f t="shared" si="31"/>
        <v>0</v>
      </c>
      <c r="X173" s="144">
        <v>0</v>
      </c>
      <c r="Y173" s="144">
        <f t="shared" si="32"/>
        <v>0</v>
      </c>
      <c r="Z173" s="144">
        <v>0</v>
      </c>
      <c r="AA173" s="145">
        <f t="shared" si="33"/>
        <v>0</v>
      </c>
      <c r="AR173" s="17" t="s">
        <v>192</v>
      </c>
      <c r="AT173" s="17" t="s">
        <v>188</v>
      </c>
      <c r="AU173" s="17" t="s">
        <v>198</v>
      </c>
      <c r="AY173" s="17" t="s">
        <v>187</v>
      </c>
      <c r="BE173" s="146">
        <f t="shared" si="34"/>
        <v>58</v>
      </c>
      <c r="BF173" s="146">
        <f t="shared" si="35"/>
        <v>0</v>
      </c>
      <c r="BG173" s="146">
        <f t="shared" si="36"/>
        <v>0</v>
      </c>
      <c r="BH173" s="146">
        <f t="shared" si="37"/>
        <v>0</v>
      </c>
      <c r="BI173" s="146">
        <f t="shared" si="38"/>
        <v>0</v>
      </c>
      <c r="BJ173" s="17" t="s">
        <v>85</v>
      </c>
      <c r="BK173" s="146">
        <f t="shared" si="39"/>
        <v>58</v>
      </c>
      <c r="BL173" s="17" t="s">
        <v>192</v>
      </c>
      <c r="BM173" s="17" t="s">
        <v>1560</v>
      </c>
    </row>
    <row r="174" spans="2:63" s="9" customFormat="1" ht="22.35" customHeight="1">
      <c r="B174" s="126"/>
      <c r="C174" s="127"/>
      <c r="D174" s="136" t="s">
        <v>1439</v>
      </c>
      <c r="E174" s="136"/>
      <c r="F174" s="136"/>
      <c r="G174" s="136"/>
      <c r="H174" s="136"/>
      <c r="I174" s="136"/>
      <c r="J174" s="136"/>
      <c r="K174" s="136"/>
      <c r="L174" s="136"/>
      <c r="M174" s="136"/>
      <c r="N174" s="217">
        <f>BK174</f>
        <v>2750</v>
      </c>
      <c r="O174" s="218"/>
      <c r="P174" s="218"/>
      <c r="Q174" s="218"/>
      <c r="R174" s="129"/>
      <c r="T174" s="130"/>
      <c r="U174" s="127"/>
      <c r="V174" s="127"/>
      <c r="W174" s="131">
        <f>SUM(W175:W177)</f>
        <v>0</v>
      </c>
      <c r="X174" s="127"/>
      <c r="Y174" s="131">
        <f>SUM(Y175:Y177)</f>
        <v>0</v>
      </c>
      <c r="Z174" s="127"/>
      <c r="AA174" s="132">
        <f>SUM(AA175:AA177)</f>
        <v>0</v>
      </c>
      <c r="AR174" s="133" t="s">
        <v>85</v>
      </c>
      <c r="AT174" s="134" t="s">
        <v>76</v>
      </c>
      <c r="AU174" s="134" t="s">
        <v>150</v>
      </c>
      <c r="AY174" s="133" t="s">
        <v>187</v>
      </c>
      <c r="BK174" s="135">
        <f>SUM(BK175:BK177)</f>
        <v>2750</v>
      </c>
    </row>
    <row r="175" spans="2:65" s="1" customFormat="1" ht="22.5" customHeight="1">
      <c r="B175" s="137"/>
      <c r="C175" s="138" t="s">
        <v>442</v>
      </c>
      <c r="D175" s="138" t="s">
        <v>188</v>
      </c>
      <c r="E175" s="139" t="s">
        <v>1561</v>
      </c>
      <c r="F175" s="210" t="s">
        <v>1562</v>
      </c>
      <c r="G175" s="210"/>
      <c r="H175" s="210"/>
      <c r="I175" s="210"/>
      <c r="J175" s="140" t="s">
        <v>1186</v>
      </c>
      <c r="K175" s="141">
        <v>10</v>
      </c>
      <c r="L175" s="211">
        <v>150</v>
      </c>
      <c r="M175" s="211"/>
      <c r="N175" s="211">
        <f>ROUND(L175*K175,2)</f>
        <v>1500</v>
      </c>
      <c r="O175" s="211"/>
      <c r="P175" s="211"/>
      <c r="Q175" s="211"/>
      <c r="R175" s="142"/>
      <c r="T175" s="143" t="s">
        <v>5</v>
      </c>
      <c r="U175" s="40" t="s">
        <v>42</v>
      </c>
      <c r="V175" s="144">
        <v>0</v>
      </c>
      <c r="W175" s="144">
        <f>V175*K175</f>
        <v>0</v>
      </c>
      <c r="X175" s="144">
        <v>0</v>
      </c>
      <c r="Y175" s="144">
        <f>X175*K175</f>
        <v>0</v>
      </c>
      <c r="Z175" s="144">
        <v>0</v>
      </c>
      <c r="AA175" s="145">
        <f>Z175*K175</f>
        <v>0</v>
      </c>
      <c r="AR175" s="17" t="s">
        <v>192</v>
      </c>
      <c r="AT175" s="17" t="s">
        <v>188</v>
      </c>
      <c r="AU175" s="17" t="s">
        <v>198</v>
      </c>
      <c r="AY175" s="17" t="s">
        <v>187</v>
      </c>
      <c r="BE175" s="146">
        <f>IF(U175="základní",N175,0)</f>
        <v>1500</v>
      </c>
      <c r="BF175" s="146">
        <f>IF(U175="snížená",N175,0)</f>
        <v>0</v>
      </c>
      <c r="BG175" s="146">
        <f>IF(U175="zákl. přenesená",N175,0)</f>
        <v>0</v>
      </c>
      <c r="BH175" s="146">
        <f>IF(U175="sníž. přenesená",N175,0)</f>
        <v>0</v>
      </c>
      <c r="BI175" s="146">
        <f>IF(U175="nulová",N175,0)</f>
        <v>0</v>
      </c>
      <c r="BJ175" s="17" t="s">
        <v>85</v>
      </c>
      <c r="BK175" s="146">
        <f>ROUND(L175*K175,2)</f>
        <v>1500</v>
      </c>
      <c r="BL175" s="17" t="s">
        <v>192</v>
      </c>
      <c r="BM175" s="17" t="s">
        <v>1563</v>
      </c>
    </row>
    <row r="176" spans="2:65" s="1" customFormat="1" ht="22.5" customHeight="1">
      <c r="B176" s="137"/>
      <c r="C176" s="138" t="s">
        <v>422</v>
      </c>
      <c r="D176" s="138" t="s">
        <v>188</v>
      </c>
      <c r="E176" s="139" t="s">
        <v>1564</v>
      </c>
      <c r="F176" s="210" t="s">
        <v>1565</v>
      </c>
      <c r="G176" s="210"/>
      <c r="H176" s="210"/>
      <c r="I176" s="210"/>
      <c r="J176" s="140" t="s">
        <v>1186</v>
      </c>
      <c r="K176" s="141">
        <v>3</v>
      </c>
      <c r="L176" s="211">
        <v>150</v>
      </c>
      <c r="M176" s="211"/>
      <c r="N176" s="211">
        <f>ROUND(L176*K176,2)</f>
        <v>450</v>
      </c>
      <c r="O176" s="211"/>
      <c r="P176" s="211"/>
      <c r="Q176" s="211"/>
      <c r="R176" s="142"/>
      <c r="T176" s="143" t="s">
        <v>5</v>
      </c>
      <c r="U176" s="40" t="s">
        <v>42</v>
      </c>
      <c r="V176" s="144">
        <v>0</v>
      </c>
      <c r="W176" s="144">
        <f>V176*K176</f>
        <v>0</v>
      </c>
      <c r="X176" s="144">
        <v>0</v>
      </c>
      <c r="Y176" s="144">
        <f>X176*K176</f>
        <v>0</v>
      </c>
      <c r="Z176" s="144">
        <v>0</v>
      </c>
      <c r="AA176" s="145">
        <f>Z176*K176</f>
        <v>0</v>
      </c>
      <c r="AR176" s="17" t="s">
        <v>192</v>
      </c>
      <c r="AT176" s="17" t="s">
        <v>188</v>
      </c>
      <c r="AU176" s="17" t="s">
        <v>198</v>
      </c>
      <c r="AY176" s="17" t="s">
        <v>187</v>
      </c>
      <c r="BE176" s="146">
        <f>IF(U176="základní",N176,0)</f>
        <v>450</v>
      </c>
      <c r="BF176" s="146">
        <f>IF(U176="snížená",N176,0)</f>
        <v>0</v>
      </c>
      <c r="BG176" s="146">
        <f>IF(U176="zákl. přenesená",N176,0)</f>
        <v>0</v>
      </c>
      <c r="BH176" s="146">
        <f>IF(U176="sníž. přenesená",N176,0)</f>
        <v>0</v>
      </c>
      <c r="BI176" s="146">
        <f>IF(U176="nulová",N176,0)</f>
        <v>0</v>
      </c>
      <c r="BJ176" s="17" t="s">
        <v>85</v>
      </c>
      <c r="BK176" s="146">
        <f>ROUND(L176*K176,2)</f>
        <v>450</v>
      </c>
      <c r="BL176" s="17" t="s">
        <v>192</v>
      </c>
      <c r="BM176" s="17" t="s">
        <v>1566</v>
      </c>
    </row>
    <row r="177" spans="2:65" s="1" customFormat="1" ht="22.5" customHeight="1">
      <c r="B177" s="137"/>
      <c r="C177" s="138" t="s">
        <v>426</v>
      </c>
      <c r="D177" s="138" t="s">
        <v>188</v>
      </c>
      <c r="E177" s="139" t="s">
        <v>1567</v>
      </c>
      <c r="F177" s="210" t="s">
        <v>1568</v>
      </c>
      <c r="G177" s="210"/>
      <c r="H177" s="210"/>
      <c r="I177" s="210"/>
      <c r="J177" s="140" t="s">
        <v>1186</v>
      </c>
      <c r="K177" s="141">
        <v>2</v>
      </c>
      <c r="L177" s="211">
        <v>400</v>
      </c>
      <c r="M177" s="211"/>
      <c r="N177" s="211">
        <f>ROUND(L177*K177,2)</f>
        <v>800</v>
      </c>
      <c r="O177" s="211"/>
      <c r="P177" s="211"/>
      <c r="Q177" s="211"/>
      <c r="R177" s="142"/>
      <c r="T177" s="143" t="s">
        <v>5</v>
      </c>
      <c r="U177" s="40" t="s">
        <v>42</v>
      </c>
      <c r="V177" s="144">
        <v>0</v>
      </c>
      <c r="W177" s="144">
        <f>V177*K177</f>
        <v>0</v>
      </c>
      <c r="X177" s="144">
        <v>0</v>
      </c>
      <c r="Y177" s="144">
        <f>X177*K177</f>
        <v>0</v>
      </c>
      <c r="Z177" s="144">
        <v>0</v>
      </c>
      <c r="AA177" s="145">
        <f>Z177*K177</f>
        <v>0</v>
      </c>
      <c r="AR177" s="17" t="s">
        <v>192</v>
      </c>
      <c r="AT177" s="17" t="s">
        <v>188</v>
      </c>
      <c r="AU177" s="17" t="s">
        <v>198</v>
      </c>
      <c r="AY177" s="17" t="s">
        <v>187</v>
      </c>
      <c r="BE177" s="146">
        <f>IF(U177="základní",N177,0)</f>
        <v>800</v>
      </c>
      <c r="BF177" s="146">
        <f>IF(U177="snížená",N177,0)</f>
        <v>0</v>
      </c>
      <c r="BG177" s="146">
        <f>IF(U177="zákl. přenesená",N177,0)</f>
        <v>0</v>
      </c>
      <c r="BH177" s="146">
        <f>IF(U177="sníž. přenesená",N177,0)</f>
        <v>0</v>
      </c>
      <c r="BI177" s="146">
        <f>IF(U177="nulová",N177,0)</f>
        <v>0</v>
      </c>
      <c r="BJ177" s="17" t="s">
        <v>85</v>
      </c>
      <c r="BK177" s="146">
        <f>ROUND(L177*K177,2)</f>
        <v>800</v>
      </c>
      <c r="BL177" s="17" t="s">
        <v>192</v>
      </c>
      <c r="BM177" s="17" t="s">
        <v>1569</v>
      </c>
    </row>
    <row r="178" spans="2:63" s="9" customFormat="1" ht="22.35" customHeight="1">
      <c r="B178" s="126"/>
      <c r="C178" s="127"/>
      <c r="D178" s="136" t="s">
        <v>1440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217">
        <f>BK178</f>
        <v>20223.9</v>
      </c>
      <c r="O178" s="218"/>
      <c r="P178" s="218"/>
      <c r="Q178" s="218"/>
      <c r="R178" s="129"/>
      <c r="T178" s="130"/>
      <c r="U178" s="127"/>
      <c r="V178" s="127"/>
      <c r="W178" s="131">
        <f>SUM(W179:W192)</f>
        <v>0</v>
      </c>
      <c r="X178" s="127"/>
      <c r="Y178" s="131">
        <f>SUM(Y179:Y192)</f>
        <v>0</v>
      </c>
      <c r="Z178" s="127"/>
      <c r="AA178" s="132">
        <f>SUM(AA179:AA192)</f>
        <v>0</v>
      </c>
      <c r="AR178" s="133" t="s">
        <v>85</v>
      </c>
      <c r="AT178" s="134" t="s">
        <v>76</v>
      </c>
      <c r="AU178" s="134" t="s">
        <v>150</v>
      </c>
      <c r="AY178" s="133" t="s">
        <v>187</v>
      </c>
      <c r="BK178" s="135">
        <f>SUM(BK179:BK192)</f>
        <v>20223.9</v>
      </c>
    </row>
    <row r="179" spans="2:65" s="1" customFormat="1" ht="22.5" customHeight="1">
      <c r="B179" s="137"/>
      <c r="C179" s="150" t="s">
        <v>11</v>
      </c>
      <c r="D179" s="150" t="s">
        <v>323</v>
      </c>
      <c r="E179" s="151" t="s">
        <v>1570</v>
      </c>
      <c r="F179" s="222" t="s">
        <v>1571</v>
      </c>
      <c r="G179" s="222"/>
      <c r="H179" s="222"/>
      <c r="I179" s="222"/>
      <c r="J179" s="152" t="s">
        <v>1186</v>
      </c>
      <c r="K179" s="153">
        <v>8</v>
      </c>
      <c r="L179" s="223">
        <v>125</v>
      </c>
      <c r="M179" s="223"/>
      <c r="N179" s="223">
        <f aca="true" t="shared" si="40" ref="N179:N192">ROUND(L179*K179,2)</f>
        <v>1000</v>
      </c>
      <c r="O179" s="211"/>
      <c r="P179" s="211"/>
      <c r="Q179" s="211"/>
      <c r="R179" s="142"/>
      <c r="T179" s="143" t="s">
        <v>5</v>
      </c>
      <c r="U179" s="40" t="s">
        <v>42</v>
      </c>
      <c r="V179" s="144">
        <v>0</v>
      </c>
      <c r="W179" s="144">
        <f aca="true" t="shared" si="41" ref="W179:W192">V179*K179</f>
        <v>0</v>
      </c>
      <c r="X179" s="144">
        <v>0</v>
      </c>
      <c r="Y179" s="144">
        <f aca="true" t="shared" si="42" ref="Y179:Y192">X179*K179</f>
        <v>0</v>
      </c>
      <c r="Z179" s="144">
        <v>0</v>
      </c>
      <c r="AA179" s="145">
        <f aca="true" t="shared" si="43" ref="AA179:AA192">Z179*K179</f>
        <v>0</v>
      </c>
      <c r="AR179" s="17" t="s">
        <v>219</v>
      </c>
      <c r="AT179" s="17" t="s">
        <v>323</v>
      </c>
      <c r="AU179" s="17" t="s">
        <v>198</v>
      </c>
      <c r="AY179" s="17" t="s">
        <v>187</v>
      </c>
      <c r="BE179" s="146">
        <f aca="true" t="shared" si="44" ref="BE179:BE192">IF(U179="základní",N179,0)</f>
        <v>1000</v>
      </c>
      <c r="BF179" s="146">
        <f aca="true" t="shared" si="45" ref="BF179:BF192">IF(U179="snížená",N179,0)</f>
        <v>0</v>
      </c>
      <c r="BG179" s="146">
        <f aca="true" t="shared" si="46" ref="BG179:BG192">IF(U179="zákl. přenesená",N179,0)</f>
        <v>0</v>
      </c>
      <c r="BH179" s="146">
        <f aca="true" t="shared" si="47" ref="BH179:BH192">IF(U179="sníž. přenesená",N179,0)</f>
        <v>0</v>
      </c>
      <c r="BI179" s="146">
        <f aca="true" t="shared" si="48" ref="BI179:BI192">IF(U179="nulová",N179,0)</f>
        <v>0</v>
      </c>
      <c r="BJ179" s="17" t="s">
        <v>85</v>
      </c>
      <c r="BK179" s="146">
        <f aca="true" t="shared" si="49" ref="BK179:BK192">ROUND(L179*K179,2)</f>
        <v>1000</v>
      </c>
      <c r="BL179" s="17" t="s">
        <v>192</v>
      </c>
      <c r="BM179" s="17" t="s">
        <v>1572</v>
      </c>
    </row>
    <row r="180" spans="2:65" s="1" customFormat="1" ht="22.5" customHeight="1">
      <c r="B180" s="137"/>
      <c r="C180" s="150" t="s">
        <v>250</v>
      </c>
      <c r="D180" s="150" t="s">
        <v>323</v>
      </c>
      <c r="E180" s="151" t="s">
        <v>1573</v>
      </c>
      <c r="F180" s="222" t="s">
        <v>1574</v>
      </c>
      <c r="G180" s="222"/>
      <c r="H180" s="222"/>
      <c r="I180" s="222"/>
      <c r="J180" s="152" t="s">
        <v>1186</v>
      </c>
      <c r="K180" s="153">
        <v>1</v>
      </c>
      <c r="L180" s="223">
        <v>440</v>
      </c>
      <c r="M180" s="223"/>
      <c r="N180" s="223">
        <f t="shared" si="40"/>
        <v>440</v>
      </c>
      <c r="O180" s="211"/>
      <c r="P180" s="211"/>
      <c r="Q180" s="211"/>
      <c r="R180" s="142"/>
      <c r="T180" s="143" t="s">
        <v>5</v>
      </c>
      <c r="U180" s="40" t="s">
        <v>42</v>
      </c>
      <c r="V180" s="144">
        <v>0</v>
      </c>
      <c r="W180" s="144">
        <f t="shared" si="41"/>
        <v>0</v>
      </c>
      <c r="X180" s="144">
        <v>0</v>
      </c>
      <c r="Y180" s="144">
        <f t="shared" si="42"/>
        <v>0</v>
      </c>
      <c r="Z180" s="144">
        <v>0</v>
      </c>
      <c r="AA180" s="145">
        <f t="shared" si="43"/>
        <v>0</v>
      </c>
      <c r="AR180" s="17" t="s">
        <v>219</v>
      </c>
      <c r="AT180" s="17" t="s">
        <v>323</v>
      </c>
      <c r="AU180" s="17" t="s">
        <v>198</v>
      </c>
      <c r="AY180" s="17" t="s">
        <v>187</v>
      </c>
      <c r="BE180" s="146">
        <f t="shared" si="44"/>
        <v>440</v>
      </c>
      <c r="BF180" s="146">
        <f t="shared" si="45"/>
        <v>0</v>
      </c>
      <c r="BG180" s="146">
        <f t="shared" si="46"/>
        <v>0</v>
      </c>
      <c r="BH180" s="146">
        <f t="shared" si="47"/>
        <v>0</v>
      </c>
      <c r="BI180" s="146">
        <f t="shared" si="48"/>
        <v>0</v>
      </c>
      <c r="BJ180" s="17" t="s">
        <v>85</v>
      </c>
      <c r="BK180" s="146">
        <f t="shared" si="49"/>
        <v>440</v>
      </c>
      <c r="BL180" s="17" t="s">
        <v>192</v>
      </c>
      <c r="BM180" s="17" t="s">
        <v>1575</v>
      </c>
    </row>
    <row r="181" spans="2:65" s="1" customFormat="1" ht="22.5" customHeight="1">
      <c r="B181" s="137"/>
      <c r="C181" s="150" t="s">
        <v>254</v>
      </c>
      <c r="D181" s="150" t="s">
        <v>323</v>
      </c>
      <c r="E181" s="151" t="s">
        <v>1576</v>
      </c>
      <c r="F181" s="222" t="s">
        <v>1577</v>
      </c>
      <c r="G181" s="222"/>
      <c r="H181" s="222"/>
      <c r="I181" s="222"/>
      <c r="J181" s="152" t="s">
        <v>1186</v>
      </c>
      <c r="K181" s="153">
        <v>4</v>
      </c>
      <c r="L181" s="223">
        <v>19</v>
      </c>
      <c r="M181" s="223"/>
      <c r="N181" s="223">
        <f t="shared" si="40"/>
        <v>76</v>
      </c>
      <c r="O181" s="211"/>
      <c r="P181" s="211"/>
      <c r="Q181" s="211"/>
      <c r="R181" s="142"/>
      <c r="T181" s="143" t="s">
        <v>5</v>
      </c>
      <c r="U181" s="40" t="s">
        <v>42</v>
      </c>
      <c r="V181" s="144">
        <v>0</v>
      </c>
      <c r="W181" s="144">
        <f t="shared" si="41"/>
        <v>0</v>
      </c>
      <c r="X181" s="144">
        <v>0</v>
      </c>
      <c r="Y181" s="144">
        <f t="shared" si="42"/>
        <v>0</v>
      </c>
      <c r="Z181" s="144">
        <v>0</v>
      </c>
      <c r="AA181" s="145">
        <f t="shared" si="43"/>
        <v>0</v>
      </c>
      <c r="AR181" s="17" t="s">
        <v>219</v>
      </c>
      <c r="AT181" s="17" t="s">
        <v>323</v>
      </c>
      <c r="AU181" s="17" t="s">
        <v>198</v>
      </c>
      <c r="AY181" s="17" t="s">
        <v>187</v>
      </c>
      <c r="BE181" s="146">
        <f t="shared" si="44"/>
        <v>76</v>
      </c>
      <c r="BF181" s="146">
        <f t="shared" si="45"/>
        <v>0</v>
      </c>
      <c r="BG181" s="146">
        <f t="shared" si="46"/>
        <v>0</v>
      </c>
      <c r="BH181" s="146">
        <f t="shared" si="47"/>
        <v>0</v>
      </c>
      <c r="BI181" s="146">
        <f t="shared" si="48"/>
        <v>0</v>
      </c>
      <c r="BJ181" s="17" t="s">
        <v>85</v>
      </c>
      <c r="BK181" s="146">
        <f t="shared" si="49"/>
        <v>76</v>
      </c>
      <c r="BL181" s="17" t="s">
        <v>192</v>
      </c>
      <c r="BM181" s="17" t="s">
        <v>1578</v>
      </c>
    </row>
    <row r="182" spans="2:65" s="1" customFormat="1" ht="22.5" customHeight="1">
      <c r="B182" s="137"/>
      <c r="C182" s="150" t="s">
        <v>258</v>
      </c>
      <c r="D182" s="150" t="s">
        <v>323</v>
      </c>
      <c r="E182" s="151" t="s">
        <v>1579</v>
      </c>
      <c r="F182" s="222" t="s">
        <v>1580</v>
      </c>
      <c r="G182" s="222"/>
      <c r="H182" s="222"/>
      <c r="I182" s="222"/>
      <c r="J182" s="152" t="s">
        <v>1186</v>
      </c>
      <c r="K182" s="153">
        <v>4</v>
      </c>
      <c r="L182" s="223">
        <v>33</v>
      </c>
      <c r="M182" s="223"/>
      <c r="N182" s="223">
        <f t="shared" si="40"/>
        <v>132</v>
      </c>
      <c r="O182" s="211"/>
      <c r="P182" s="211"/>
      <c r="Q182" s="211"/>
      <c r="R182" s="142"/>
      <c r="T182" s="143" t="s">
        <v>5</v>
      </c>
      <c r="U182" s="40" t="s">
        <v>42</v>
      </c>
      <c r="V182" s="144">
        <v>0</v>
      </c>
      <c r="W182" s="144">
        <f t="shared" si="41"/>
        <v>0</v>
      </c>
      <c r="X182" s="144">
        <v>0</v>
      </c>
      <c r="Y182" s="144">
        <f t="shared" si="42"/>
        <v>0</v>
      </c>
      <c r="Z182" s="144">
        <v>0</v>
      </c>
      <c r="AA182" s="145">
        <f t="shared" si="43"/>
        <v>0</v>
      </c>
      <c r="AR182" s="17" t="s">
        <v>219</v>
      </c>
      <c r="AT182" s="17" t="s">
        <v>323</v>
      </c>
      <c r="AU182" s="17" t="s">
        <v>198</v>
      </c>
      <c r="AY182" s="17" t="s">
        <v>187</v>
      </c>
      <c r="BE182" s="146">
        <f t="shared" si="44"/>
        <v>132</v>
      </c>
      <c r="BF182" s="146">
        <f t="shared" si="45"/>
        <v>0</v>
      </c>
      <c r="BG182" s="146">
        <f t="shared" si="46"/>
        <v>0</v>
      </c>
      <c r="BH182" s="146">
        <f t="shared" si="47"/>
        <v>0</v>
      </c>
      <c r="BI182" s="146">
        <f t="shared" si="48"/>
        <v>0</v>
      </c>
      <c r="BJ182" s="17" t="s">
        <v>85</v>
      </c>
      <c r="BK182" s="146">
        <f t="shared" si="49"/>
        <v>132</v>
      </c>
      <c r="BL182" s="17" t="s">
        <v>192</v>
      </c>
      <c r="BM182" s="17" t="s">
        <v>1581</v>
      </c>
    </row>
    <row r="183" spans="2:65" s="1" customFormat="1" ht="22.5" customHeight="1">
      <c r="B183" s="137"/>
      <c r="C183" s="150" t="s">
        <v>262</v>
      </c>
      <c r="D183" s="150" t="s">
        <v>323</v>
      </c>
      <c r="E183" s="151" t="s">
        <v>1582</v>
      </c>
      <c r="F183" s="222" t="s">
        <v>1583</v>
      </c>
      <c r="G183" s="222"/>
      <c r="H183" s="222"/>
      <c r="I183" s="222"/>
      <c r="J183" s="152" t="s">
        <v>1186</v>
      </c>
      <c r="K183" s="153">
        <v>1</v>
      </c>
      <c r="L183" s="223">
        <v>48</v>
      </c>
      <c r="M183" s="223"/>
      <c r="N183" s="223">
        <f t="shared" si="40"/>
        <v>48</v>
      </c>
      <c r="O183" s="211"/>
      <c r="P183" s="211"/>
      <c r="Q183" s="211"/>
      <c r="R183" s="142"/>
      <c r="T183" s="143" t="s">
        <v>5</v>
      </c>
      <c r="U183" s="40" t="s">
        <v>42</v>
      </c>
      <c r="V183" s="144">
        <v>0</v>
      </c>
      <c r="W183" s="144">
        <f t="shared" si="41"/>
        <v>0</v>
      </c>
      <c r="X183" s="144">
        <v>0</v>
      </c>
      <c r="Y183" s="144">
        <f t="shared" si="42"/>
        <v>0</v>
      </c>
      <c r="Z183" s="144">
        <v>0</v>
      </c>
      <c r="AA183" s="145">
        <f t="shared" si="43"/>
        <v>0</v>
      </c>
      <c r="AR183" s="17" t="s">
        <v>219</v>
      </c>
      <c r="AT183" s="17" t="s">
        <v>323</v>
      </c>
      <c r="AU183" s="17" t="s">
        <v>198</v>
      </c>
      <c r="AY183" s="17" t="s">
        <v>187</v>
      </c>
      <c r="BE183" s="146">
        <f t="shared" si="44"/>
        <v>48</v>
      </c>
      <c r="BF183" s="146">
        <f t="shared" si="45"/>
        <v>0</v>
      </c>
      <c r="BG183" s="146">
        <f t="shared" si="46"/>
        <v>0</v>
      </c>
      <c r="BH183" s="146">
        <f t="shared" si="47"/>
        <v>0</v>
      </c>
      <c r="BI183" s="146">
        <f t="shared" si="48"/>
        <v>0</v>
      </c>
      <c r="BJ183" s="17" t="s">
        <v>85</v>
      </c>
      <c r="BK183" s="146">
        <f t="shared" si="49"/>
        <v>48</v>
      </c>
      <c r="BL183" s="17" t="s">
        <v>192</v>
      </c>
      <c r="BM183" s="17" t="s">
        <v>1584</v>
      </c>
    </row>
    <row r="184" spans="2:65" s="1" customFormat="1" ht="22.5" customHeight="1">
      <c r="B184" s="137"/>
      <c r="C184" s="150" t="s">
        <v>266</v>
      </c>
      <c r="D184" s="150" t="s">
        <v>323</v>
      </c>
      <c r="E184" s="151" t="s">
        <v>1585</v>
      </c>
      <c r="F184" s="222" t="s">
        <v>1562</v>
      </c>
      <c r="G184" s="222"/>
      <c r="H184" s="222"/>
      <c r="I184" s="222"/>
      <c r="J184" s="152" t="s">
        <v>1186</v>
      </c>
      <c r="K184" s="153">
        <v>10</v>
      </c>
      <c r="L184" s="223">
        <v>940</v>
      </c>
      <c r="M184" s="223"/>
      <c r="N184" s="223">
        <f t="shared" si="40"/>
        <v>9400</v>
      </c>
      <c r="O184" s="211"/>
      <c r="P184" s="211"/>
      <c r="Q184" s="211"/>
      <c r="R184" s="142"/>
      <c r="T184" s="143" t="s">
        <v>5</v>
      </c>
      <c r="U184" s="40" t="s">
        <v>42</v>
      </c>
      <c r="V184" s="144">
        <v>0</v>
      </c>
      <c r="W184" s="144">
        <f t="shared" si="41"/>
        <v>0</v>
      </c>
      <c r="X184" s="144">
        <v>0</v>
      </c>
      <c r="Y184" s="144">
        <f t="shared" si="42"/>
        <v>0</v>
      </c>
      <c r="Z184" s="144">
        <v>0</v>
      </c>
      <c r="AA184" s="145">
        <f t="shared" si="43"/>
        <v>0</v>
      </c>
      <c r="AR184" s="17" t="s">
        <v>219</v>
      </c>
      <c r="AT184" s="17" t="s">
        <v>323</v>
      </c>
      <c r="AU184" s="17" t="s">
        <v>198</v>
      </c>
      <c r="AY184" s="17" t="s">
        <v>187</v>
      </c>
      <c r="BE184" s="146">
        <f t="shared" si="44"/>
        <v>9400</v>
      </c>
      <c r="BF184" s="146">
        <f t="shared" si="45"/>
        <v>0</v>
      </c>
      <c r="BG184" s="146">
        <f t="shared" si="46"/>
        <v>0</v>
      </c>
      <c r="BH184" s="146">
        <f t="shared" si="47"/>
        <v>0</v>
      </c>
      <c r="BI184" s="146">
        <f t="shared" si="48"/>
        <v>0</v>
      </c>
      <c r="BJ184" s="17" t="s">
        <v>85</v>
      </c>
      <c r="BK184" s="146">
        <f t="shared" si="49"/>
        <v>9400</v>
      </c>
      <c r="BL184" s="17" t="s">
        <v>192</v>
      </c>
      <c r="BM184" s="17" t="s">
        <v>1586</v>
      </c>
    </row>
    <row r="185" spans="2:65" s="1" customFormat="1" ht="22.5" customHeight="1">
      <c r="B185" s="137"/>
      <c r="C185" s="150" t="s">
        <v>10</v>
      </c>
      <c r="D185" s="150" t="s">
        <v>323</v>
      </c>
      <c r="E185" s="151" t="s">
        <v>1587</v>
      </c>
      <c r="F185" s="222" t="s">
        <v>1565</v>
      </c>
      <c r="G185" s="222"/>
      <c r="H185" s="222"/>
      <c r="I185" s="222"/>
      <c r="J185" s="152" t="s">
        <v>1186</v>
      </c>
      <c r="K185" s="153">
        <v>3</v>
      </c>
      <c r="L185" s="223">
        <v>410</v>
      </c>
      <c r="M185" s="223"/>
      <c r="N185" s="223">
        <f t="shared" si="40"/>
        <v>1230</v>
      </c>
      <c r="O185" s="211"/>
      <c r="P185" s="211"/>
      <c r="Q185" s="211"/>
      <c r="R185" s="142"/>
      <c r="T185" s="143" t="s">
        <v>5</v>
      </c>
      <c r="U185" s="40" t="s">
        <v>42</v>
      </c>
      <c r="V185" s="144">
        <v>0</v>
      </c>
      <c r="W185" s="144">
        <f t="shared" si="41"/>
        <v>0</v>
      </c>
      <c r="X185" s="144">
        <v>0</v>
      </c>
      <c r="Y185" s="144">
        <f t="shared" si="42"/>
        <v>0</v>
      </c>
      <c r="Z185" s="144">
        <v>0</v>
      </c>
      <c r="AA185" s="145">
        <f t="shared" si="43"/>
        <v>0</v>
      </c>
      <c r="AR185" s="17" t="s">
        <v>219</v>
      </c>
      <c r="AT185" s="17" t="s">
        <v>323</v>
      </c>
      <c r="AU185" s="17" t="s">
        <v>198</v>
      </c>
      <c r="AY185" s="17" t="s">
        <v>187</v>
      </c>
      <c r="BE185" s="146">
        <f t="shared" si="44"/>
        <v>1230</v>
      </c>
      <c r="BF185" s="146">
        <f t="shared" si="45"/>
        <v>0</v>
      </c>
      <c r="BG185" s="146">
        <f t="shared" si="46"/>
        <v>0</v>
      </c>
      <c r="BH185" s="146">
        <f t="shared" si="47"/>
        <v>0</v>
      </c>
      <c r="BI185" s="146">
        <f t="shared" si="48"/>
        <v>0</v>
      </c>
      <c r="BJ185" s="17" t="s">
        <v>85</v>
      </c>
      <c r="BK185" s="146">
        <f t="shared" si="49"/>
        <v>1230</v>
      </c>
      <c r="BL185" s="17" t="s">
        <v>192</v>
      </c>
      <c r="BM185" s="17" t="s">
        <v>1588</v>
      </c>
    </row>
    <row r="186" spans="2:65" s="1" customFormat="1" ht="22.5" customHeight="1">
      <c r="B186" s="137"/>
      <c r="C186" s="150" t="s">
        <v>273</v>
      </c>
      <c r="D186" s="150" t="s">
        <v>323</v>
      </c>
      <c r="E186" s="151" t="s">
        <v>1589</v>
      </c>
      <c r="F186" s="222" t="s">
        <v>1568</v>
      </c>
      <c r="G186" s="222"/>
      <c r="H186" s="222"/>
      <c r="I186" s="222"/>
      <c r="J186" s="152" t="s">
        <v>1186</v>
      </c>
      <c r="K186" s="153">
        <v>2</v>
      </c>
      <c r="L186" s="223">
        <v>1500</v>
      </c>
      <c r="M186" s="223"/>
      <c r="N186" s="223">
        <f t="shared" si="40"/>
        <v>3000</v>
      </c>
      <c r="O186" s="211"/>
      <c r="P186" s="211"/>
      <c r="Q186" s="211"/>
      <c r="R186" s="142"/>
      <c r="T186" s="143" t="s">
        <v>5</v>
      </c>
      <c r="U186" s="40" t="s">
        <v>42</v>
      </c>
      <c r="V186" s="144">
        <v>0</v>
      </c>
      <c r="W186" s="144">
        <f t="shared" si="41"/>
        <v>0</v>
      </c>
      <c r="X186" s="144">
        <v>0</v>
      </c>
      <c r="Y186" s="144">
        <f t="shared" si="42"/>
        <v>0</v>
      </c>
      <c r="Z186" s="144">
        <v>0</v>
      </c>
      <c r="AA186" s="145">
        <f t="shared" si="43"/>
        <v>0</v>
      </c>
      <c r="AR186" s="17" t="s">
        <v>219</v>
      </c>
      <c r="AT186" s="17" t="s">
        <v>323</v>
      </c>
      <c r="AU186" s="17" t="s">
        <v>198</v>
      </c>
      <c r="AY186" s="17" t="s">
        <v>187</v>
      </c>
      <c r="BE186" s="146">
        <f t="shared" si="44"/>
        <v>3000</v>
      </c>
      <c r="BF186" s="146">
        <f t="shared" si="45"/>
        <v>0</v>
      </c>
      <c r="BG186" s="146">
        <f t="shared" si="46"/>
        <v>0</v>
      </c>
      <c r="BH186" s="146">
        <f t="shared" si="47"/>
        <v>0</v>
      </c>
      <c r="BI186" s="146">
        <f t="shared" si="48"/>
        <v>0</v>
      </c>
      <c r="BJ186" s="17" t="s">
        <v>85</v>
      </c>
      <c r="BK186" s="146">
        <f t="shared" si="49"/>
        <v>3000</v>
      </c>
      <c r="BL186" s="17" t="s">
        <v>192</v>
      </c>
      <c r="BM186" s="17" t="s">
        <v>1590</v>
      </c>
    </row>
    <row r="187" spans="2:65" s="1" customFormat="1" ht="22.5" customHeight="1">
      <c r="B187" s="137"/>
      <c r="C187" s="138" t="s">
        <v>456</v>
      </c>
      <c r="D187" s="138" t="s">
        <v>188</v>
      </c>
      <c r="E187" s="139" t="s">
        <v>1591</v>
      </c>
      <c r="F187" s="210" t="s">
        <v>1592</v>
      </c>
      <c r="G187" s="210"/>
      <c r="H187" s="210"/>
      <c r="I187" s="210"/>
      <c r="J187" s="140" t="s">
        <v>1186</v>
      </c>
      <c r="K187" s="141">
        <v>8</v>
      </c>
      <c r="L187" s="211">
        <v>70</v>
      </c>
      <c r="M187" s="211"/>
      <c r="N187" s="211">
        <f t="shared" si="40"/>
        <v>560</v>
      </c>
      <c r="O187" s="211"/>
      <c r="P187" s="211"/>
      <c r="Q187" s="211"/>
      <c r="R187" s="142"/>
      <c r="T187" s="143" t="s">
        <v>5</v>
      </c>
      <c r="U187" s="40" t="s">
        <v>42</v>
      </c>
      <c r="V187" s="144">
        <v>0</v>
      </c>
      <c r="W187" s="144">
        <f t="shared" si="41"/>
        <v>0</v>
      </c>
      <c r="X187" s="144">
        <v>0</v>
      </c>
      <c r="Y187" s="144">
        <f t="shared" si="42"/>
        <v>0</v>
      </c>
      <c r="Z187" s="144">
        <v>0</v>
      </c>
      <c r="AA187" s="145">
        <f t="shared" si="43"/>
        <v>0</v>
      </c>
      <c r="AR187" s="17" t="s">
        <v>192</v>
      </c>
      <c r="AT187" s="17" t="s">
        <v>188</v>
      </c>
      <c r="AU187" s="17" t="s">
        <v>198</v>
      </c>
      <c r="AY187" s="17" t="s">
        <v>187</v>
      </c>
      <c r="BE187" s="146">
        <f t="shared" si="44"/>
        <v>560</v>
      </c>
      <c r="BF187" s="146">
        <f t="shared" si="45"/>
        <v>0</v>
      </c>
      <c r="BG187" s="146">
        <f t="shared" si="46"/>
        <v>0</v>
      </c>
      <c r="BH187" s="146">
        <f t="shared" si="47"/>
        <v>0</v>
      </c>
      <c r="BI187" s="146">
        <f t="shared" si="48"/>
        <v>0</v>
      </c>
      <c r="BJ187" s="17" t="s">
        <v>85</v>
      </c>
      <c r="BK187" s="146">
        <f t="shared" si="49"/>
        <v>560</v>
      </c>
      <c r="BL187" s="17" t="s">
        <v>192</v>
      </c>
      <c r="BM187" s="17" t="s">
        <v>1593</v>
      </c>
    </row>
    <row r="188" spans="2:65" s="1" customFormat="1" ht="22.5" customHeight="1">
      <c r="B188" s="137"/>
      <c r="C188" s="138" t="s">
        <v>460</v>
      </c>
      <c r="D188" s="138" t="s">
        <v>188</v>
      </c>
      <c r="E188" s="139" t="s">
        <v>1594</v>
      </c>
      <c r="F188" s="210" t="s">
        <v>1574</v>
      </c>
      <c r="G188" s="210"/>
      <c r="H188" s="210"/>
      <c r="I188" s="210"/>
      <c r="J188" s="140" t="s">
        <v>1186</v>
      </c>
      <c r="K188" s="141">
        <v>1</v>
      </c>
      <c r="L188" s="211">
        <v>70</v>
      </c>
      <c r="M188" s="211"/>
      <c r="N188" s="211">
        <f t="shared" si="40"/>
        <v>70</v>
      </c>
      <c r="O188" s="211"/>
      <c r="P188" s="211"/>
      <c r="Q188" s="211"/>
      <c r="R188" s="142"/>
      <c r="T188" s="143" t="s">
        <v>5</v>
      </c>
      <c r="U188" s="40" t="s">
        <v>42</v>
      </c>
      <c r="V188" s="144">
        <v>0</v>
      </c>
      <c r="W188" s="144">
        <f t="shared" si="41"/>
        <v>0</v>
      </c>
      <c r="X188" s="144">
        <v>0</v>
      </c>
      <c r="Y188" s="144">
        <f t="shared" si="42"/>
        <v>0</v>
      </c>
      <c r="Z188" s="144">
        <v>0</v>
      </c>
      <c r="AA188" s="145">
        <f t="shared" si="43"/>
        <v>0</v>
      </c>
      <c r="AR188" s="17" t="s">
        <v>192</v>
      </c>
      <c r="AT188" s="17" t="s">
        <v>188</v>
      </c>
      <c r="AU188" s="17" t="s">
        <v>198</v>
      </c>
      <c r="AY188" s="17" t="s">
        <v>187</v>
      </c>
      <c r="BE188" s="146">
        <f t="shared" si="44"/>
        <v>70</v>
      </c>
      <c r="BF188" s="146">
        <f t="shared" si="45"/>
        <v>0</v>
      </c>
      <c r="BG188" s="146">
        <f t="shared" si="46"/>
        <v>0</v>
      </c>
      <c r="BH188" s="146">
        <f t="shared" si="47"/>
        <v>0</v>
      </c>
      <c r="BI188" s="146">
        <f t="shared" si="48"/>
        <v>0</v>
      </c>
      <c r="BJ188" s="17" t="s">
        <v>85</v>
      </c>
      <c r="BK188" s="146">
        <f t="shared" si="49"/>
        <v>70</v>
      </c>
      <c r="BL188" s="17" t="s">
        <v>192</v>
      </c>
      <c r="BM188" s="17" t="s">
        <v>1595</v>
      </c>
    </row>
    <row r="189" spans="2:65" s="1" customFormat="1" ht="22.5" customHeight="1">
      <c r="B189" s="137"/>
      <c r="C189" s="138" t="s">
        <v>464</v>
      </c>
      <c r="D189" s="138" t="s">
        <v>188</v>
      </c>
      <c r="E189" s="139" t="s">
        <v>1596</v>
      </c>
      <c r="F189" s="210" t="s">
        <v>1577</v>
      </c>
      <c r="G189" s="210"/>
      <c r="H189" s="210"/>
      <c r="I189" s="210"/>
      <c r="J189" s="140" t="s">
        <v>1186</v>
      </c>
      <c r="K189" s="141">
        <v>4</v>
      </c>
      <c r="L189" s="211">
        <v>25</v>
      </c>
      <c r="M189" s="211"/>
      <c r="N189" s="211">
        <f t="shared" si="40"/>
        <v>100</v>
      </c>
      <c r="O189" s="211"/>
      <c r="P189" s="211"/>
      <c r="Q189" s="211"/>
      <c r="R189" s="142"/>
      <c r="T189" s="143" t="s">
        <v>5</v>
      </c>
      <c r="U189" s="40" t="s">
        <v>42</v>
      </c>
      <c r="V189" s="144">
        <v>0</v>
      </c>
      <c r="W189" s="144">
        <f t="shared" si="41"/>
        <v>0</v>
      </c>
      <c r="X189" s="144">
        <v>0</v>
      </c>
      <c r="Y189" s="144">
        <f t="shared" si="42"/>
        <v>0</v>
      </c>
      <c r="Z189" s="144">
        <v>0</v>
      </c>
      <c r="AA189" s="145">
        <f t="shared" si="43"/>
        <v>0</v>
      </c>
      <c r="AR189" s="17" t="s">
        <v>192</v>
      </c>
      <c r="AT189" s="17" t="s">
        <v>188</v>
      </c>
      <c r="AU189" s="17" t="s">
        <v>198</v>
      </c>
      <c r="AY189" s="17" t="s">
        <v>187</v>
      </c>
      <c r="BE189" s="146">
        <f t="shared" si="44"/>
        <v>100</v>
      </c>
      <c r="BF189" s="146">
        <f t="shared" si="45"/>
        <v>0</v>
      </c>
      <c r="BG189" s="146">
        <f t="shared" si="46"/>
        <v>0</v>
      </c>
      <c r="BH189" s="146">
        <f t="shared" si="47"/>
        <v>0</v>
      </c>
      <c r="BI189" s="146">
        <f t="shared" si="48"/>
        <v>0</v>
      </c>
      <c r="BJ189" s="17" t="s">
        <v>85</v>
      </c>
      <c r="BK189" s="146">
        <f t="shared" si="49"/>
        <v>100</v>
      </c>
      <c r="BL189" s="17" t="s">
        <v>192</v>
      </c>
      <c r="BM189" s="17" t="s">
        <v>1597</v>
      </c>
    </row>
    <row r="190" spans="2:65" s="1" customFormat="1" ht="22.5" customHeight="1">
      <c r="B190" s="137"/>
      <c r="C190" s="138" t="s">
        <v>468</v>
      </c>
      <c r="D190" s="138" t="s">
        <v>188</v>
      </c>
      <c r="E190" s="139" t="s">
        <v>1598</v>
      </c>
      <c r="F190" s="210" t="s">
        <v>1580</v>
      </c>
      <c r="G190" s="210"/>
      <c r="H190" s="210"/>
      <c r="I190" s="210"/>
      <c r="J190" s="140" t="s">
        <v>1186</v>
      </c>
      <c r="K190" s="141">
        <v>4</v>
      </c>
      <c r="L190" s="211">
        <v>45</v>
      </c>
      <c r="M190" s="211"/>
      <c r="N190" s="211">
        <f t="shared" si="40"/>
        <v>180</v>
      </c>
      <c r="O190" s="211"/>
      <c r="P190" s="211"/>
      <c r="Q190" s="211"/>
      <c r="R190" s="142"/>
      <c r="T190" s="143" t="s">
        <v>5</v>
      </c>
      <c r="U190" s="40" t="s">
        <v>42</v>
      </c>
      <c r="V190" s="144">
        <v>0</v>
      </c>
      <c r="W190" s="144">
        <f t="shared" si="41"/>
        <v>0</v>
      </c>
      <c r="X190" s="144">
        <v>0</v>
      </c>
      <c r="Y190" s="144">
        <f t="shared" si="42"/>
        <v>0</v>
      </c>
      <c r="Z190" s="144">
        <v>0</v>
      </c>
      <c r="AA190" s="145">
        <f t="shared" si="43"/>
        <v>0</v>
      </c>
      <c r="AR190" s="17" t="s">
        <v>192</v>
      </c>
      <c r="AT190" s="17" t="s">
        <v>188</v>
      </c>
      <c r="AU190" s="17" t="s">
        <v>198</v>
      </c>
      <c r="AY190" s="17" t="s">
        <v>187</v>
      </c>
      <c r="BE190" s="146">
        <f t="shared" si="44"/>
        <v>180</v>
      </c>
      <c r="BF190" s="146">
        <f t="shared" si="45"/>
        <v>0</v>
      </c>
      <c r="BG190" s="146">
        <f t="shared" si="46"/>
        <v>0</v>
      </c>
      <c r="BH190" s="146">
        <f t="shared" si="47"/>
        <v>0</v>
      </c>
      <c r="BI190" s="146">
        <f t="shared" si="48"/>
        <v>0</v>
      </c>
      <c r="BJ190" s="17" t="s">
        <v>85</v>
      </c>
      <c r="BK190" s="146">
        <f t="shared" si="49"/>
        <v>180</v>
      </c>
      <c r="BL190" s="17" t="s">
        <v>192</v>
      </c>
      <c r="BM190" s="17" t="s">
        <v>1599</v>
      </c>
    </row>
    <row r="191" spans="2:65" s="1" customFormat="1" ht="22.5" customHeight="1">
      <c r="B191" s="137"/>
      <c r="C191" s="138" t="s">
        <v>438</v>
      </c>
      <c r="D191" s="138" t="s">
        <v>188</v>
      </c>
      <c r="E191" s="139" t="s">
        <v>1600</v>
      </c>
      <c r="F191" s="210" t="s">
        <v>1583</v>
      </c>
      <c r="G191" s="210"/>
      <c r="H191" s="210"/>
      <c r="I191" s="210"/>
      <c r="J191" s="140" t="s">
        <v>1186</v>
      </c>
      <c r="K191" s="141">
        <v>1</v>
      </c>
      <c r="L191" s="211">
        <v>56</v>
      </c>
      <c r="M191" s="211"/>
      <c r="N191" s="211">
        <f t="shared" si="40"/>
        <v>56</v>
      </c>
      <c r="O191" s="211"/>
      <c r="P191" s="211"/>
      <c r="Q191" s="211"/>
      <c r="R191" s="142"/>
      <c r="T191" s="143" t="s">
        <v>5</v>
      </c>
      <c r="U191" s="40" t="s">
        <v>42</v>
      </c>
      <c r="V191" s="144">
        <v>0</v>
      </c>
      <c r="W191" s="144">
        <f t="shared" si="41"/>
        <v>0</v>
      </c>
      <c r="X191" s="144">
        <v>0</v>
      </c>
      <c r="Y191" s="144">
        <f t="shared" si="42"/>
        <v>0</v>
      </c>
      <c r="Z191" s="144">
        <v>0</v>
      </c>
      <c r="AA191" s="145">
        <f t="shared" si="43"/>
        <v>0</v>
      </c>
      <c r="AR191" s="17" t="s">
        <v>192</v>
      </c>
      <c r="AT191" s="17" t="s">
        <v>188</v>
      </c>
      <c r="AU191" s="17" t="s">
        <v>198</v>
      </c>
      <c r="AY191" s="17" t="s">
        <v>187</v>
      </c>
      <c r="BE191" s="146">
        <f t="shared" si="44"/>
        <v>56</v>
      </c>
      <c r="BF191" s="146">
        <f t="shared" si="45"/>
        <v>0</v>
      </c>
      <c r="BG191" s="146">
        <f t="shared" si="46"/>
        <v>0</v>
      </c>
      <c r="BH191" s="146">
        <f t="shared" si="47"/>
        <v>0</v>
      </c>
      <c r="BI191" s="146">
        <f t="shared" si="48"/>
        <v>0</v>
      </c>
      <c r="BJ191" s="17" t="s">
        <v>85</v>
      </c>
      <c r="BK191" s="146">
        <f t="shared" si="49"/>
        <v>56</v>
      </c>
      <c r="BL191" s="17" t="s">
        <v>192</v>
      </c>
      <c r="BM191" s="17" t="s">
        <v>1601</v>
      </c>
    </row>
    <row r="192" spans="2:65" s="1" customFormat="1" ht="31.5" customHeight="1">
      <c r="B192" s="137"/>
      <c r="C192" s="138" t="s">
        <v>506</v>
      </c>
      <c r="D192" s="138" t="s">
        <v>188</v>
      </c>
      <c r="E192" s="139" t="s">
        <v>1602</v>
      </c>
      <c r="F192" s="210" t="s">
        <v>1603</v>
      </c>
      <c r="G192" s="210"/>
      <c r="H192" s="210"/>
      <c r="I192" s="210"/>
      <c r="J192" s="140" t="s">
        <v>1202</v>
      </c>
      <c r="K192" s="141">
        <v>5617</v>
      </c>
      <c r="L192" s="211">
        <v>0.7</v>
      </c>
      <c r="M192" s="211"/>
      <c r="N192" s="211">
        <f t="shared" si="40"/>
        <v>3931.9</v>
      </c>
      <c r="O192" s="211"/>
      <c r="P192" s="211"/>
      <c r="Q192" s="211"/>
      <c r="R192" s="142"/>
      <c r="T192" s="143" t="s">
        <v>5</v>
      </c>
      <c r="U192" s="147" t="s">
        <v>42</v>
      </c>
      <c r="V192" s="148">
        <v>0</v>
      </c>
      <c r="W192" s="148">
        <f t="shared" si="41"/>
        <v>0</v>
      </c>
      <c r="X192" s="148">
        <v>0</v>
      </c>
      <c r="Y192" s="148">
        <f t="shared" si="42"/>
        <v>0</v>
      </c>
      <c r="Z192" s="148">
        <v>0</v>
      </c>
      <c r="AA192" s="149">
        <f t="shared" si="43"/>
        <v>0</v>
      </c>
      <c r="AR192" s="17" t="s">
        <v>250</v>
      </c>
      <c r="AT192" s="17" t="s">
        <v>188</v>
      </c>
      <c r="AU192" s="17" t="s">
        <v>198</v>
      </c>
      <c r="AY192" s="17" t="s">
        <v>187</v>
      </c>
      <c r="BE192" s="146">
        <f t="shared" si="44"/>
        <v>3931.9</v>
      </c>
      <c r="BF192" s="146">
        <f t="shared" si="45"/>
        <v>0</v>
      </c>
      <c r="BG192" s="146">
        <f t="shared" si="46"/>
        <v>0</v>
      </c>
      <c r="BH192" s="146">
        <f t="shared" si="47"/>
        <v>0</v>
      </c>
      <c r="BI192" s="146">
        <f t="shared" si="48"/>
        <v>0</v>
      </c>
      <c r="BJ192" s="17" t="s">
        <v>85</v>
      </c>
      <c r="BK192" s="146">
        <f t="shared" si="49"/>
        <v>3931.9</v>
      </c>
      <c r="BL192" s="17" t="s">
        <v>250</v>
      </c>
      <c r="BM192" s="17" t="s">
        <v>1604</v>
      </c>
    </row>
    <row r="193" spans="2:18" s="1" customFormat="1" ht="6.95" customHeight="1"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7"/>
    </row>
  </sheetData>
  <mergeCells count="256">
    <mergeCell ref="H1:K1"/>
    <mergeCell ref="S2:AC2"/>
    <mergeCell ref="F191:I191"/>
    <mergeCell ref="L191:M191"/>
    <mergeCell ref="N191:Q191"/>
    <mergeCell ref="F192:I192"/>
    <mergeCell ref="L192:M192"/>
    <mergeCell ref="N192:Q192"/>
    <mergeCell ref="N120:Q120"/>
    <mergeCell ref="N121:Q121"/>
    <mergeCell ref="N122:Q122"/>
    <mergeCell ref="N123:Q123"/>
    <mergeCell ref="N125:Q125"/>
    <mergeCell ref="N141:Q141"/>
    <mergeCell ref="N152:Q152"/>
    <mergeCell ref="N157:Q157"/>
    <mergeCell ref="N160:Q160"/>
    <mergeCell ref="N167:Q167"/>
    <mergeCell ref="N174:Q174"/>
    <mergeCell ref="N178:Q178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M117:Q117"/>
    <mergeCell ref="F119:I119"/>
    <mergeCell ref="L119:M119"/>
    <mergeCell ref="N119:Q119"/>
    <mergeCell ref="F124:I124"/>
    <mergeCell ref="L124:M124"/>
    <mergeCell ref="N124:Q124"/>
    <mergeCell ref="F126:I126"/>
    <mergeCell ref="L126:M126"/>
    <mergeCell ref="N126:Q126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134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1605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35403.06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N93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35403.06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ROUND((SUM(BE93:BE94)+SUM(BE112:BE133)),2)</f>
        <v>35403.06</v>
      </c>
      <c r="I32" s="193"/>
      <c r="J32" s="193"/>
      <c r="K32" s="32"/>
      <c r="L32" s="32"/>
      <c r="M32" s="196">
        <f>ROUND(ROUND((SUM(BE93:BE94)+SUM(BE112:BE133)),2)*F32,2)</f>
        <v>7434.64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ROUND((SUM(BF93:BF94)+SUM(BF112:BF133)),2)</f>
        <v>0</v>
      </c>
      <c r="I33" s="193"/>
      <c r="J33" s="193"/>
      <c r="K33" s="32"/>
      <c r="L33" s="32"/>
      <c r="M33" s="196">
        <f>ROUND(ROUND((SUM(BF93:BF94)+SUM(BF112:BF133)),2)*F33,2)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ROUND((SUM(BG93:BG94)+SUM(BG112:BG133)),2)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ROUND((SUM(BH93:BH94)+SUM(BH112:BH133)),2)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ROUND((SUM(BI93:BI94)+SUM(BI112:BI133)),2)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42837.7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2017-001-17 - Slaboproud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N112</f>
        <v>35403.06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1606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N113</f>
        <v>35403.06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1607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N114</f>
        <v>25943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1608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N124</f>
        <v>9460.06</v>
      </c>
      <c r="O91" s="205"/>
      <c r="P91" s="205"/>
      <c r="Q91" s="205"/>
      <c r="R91" s="116"/>
    </row>
    <row r="92" spans="2:18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21" s="1" customFormat="1" ht="29.25" customHeight="1">
      <c r="B93" s="31"/>
      <c r="C93" s="108" t="s">
        <v>172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01">
        <v>0</v>
      </c>
      <c r="O93" s="206"/>
      <c r="P93" s="206"/>
      <c r="Q93" s="206"/>
      <c r="R93" s="33"/>
      <c r="T93" s="117"/>
      <c r="U93" s="118" t="s">
        <v>41</v>
      </c>
    </row>
    <row r="94" spans="2:18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18" s="1" customFormat="1" ht="29.25" customHeight="1">
      <c r="B95" s="31"/>
      <c r="C95" s="99" t="s">
        <v>144</v>
      </c>
      <c r="D95" s="100"/>
      <c r="E95" s="100"/>
      <c r="F95" s="100"/>
      <c r="G95" s="100"/>
      <c r="H95" s="100"/>
      <c r="I95" s="100"/>
      <c r="J95" s="100"/>
      <c r="K95" s="100"/>
      <c r="L95" s="188">
        <f>ROUND(SUM(N88+N93),2)</f>
        <v>35403.06</v>
      </c>
      <c r="M95" s="188"/>
      <c r="N95" s="188"/>
      <c r="O95" s="188"/>
      <c r="P95" s="188"/>
      <c r="Q95" s="188"/>
      <c r="R95" s="33"/>
    </row>
    <row r="96" spans="2:18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</row>
    <row r="100" spans="2:18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18" s="1" customFormat="1" ht="36.95" customHeight="1">
      <c r="B101" s="31"/>
      <c r="C101" s="156" t="s">
        <v>173</v>
      </c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33"/>
    </row>
    <row r="102" spans="2:18" s="1" customFormat="1" ht="6.9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30" customHeight="1">
      <c r="B103" s="31"/>
      <c r="C103" s="28" t="s">
        <v>17</v>
      </c>
      <c r="D103" s="32"/>
      <c r="E103" s="32"/>
      <c r="F103" s="191" t="str">
        <f>F6</f>
        <v>Přístavba garáže hasičské zbrojnice</v>
      </c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32"/>
      <c r="R103" s="33"/>
    </row>
    <row r="104" spans="2:18" s="1" customFormat="1" ht="36.95" customHeight="1">
      <c r="B104" s="31"/>
      <c r="C104" s="65" t="s">
        <v>152</v>
      </c>
      <c r="D104" s="32"/>
      <c r="E104" s="32"/>
      <c r="F104" s="172" t="str">
        <f>F7</f>
        <v>2017-001-17 - Slaboproud</v>
      </c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32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18" customHeight="1">
      <c r="B106" s="31"/>
      <c r="C106" s="28" t="s">
        <v>21</v>
      </c>
      <c r="D106" s="32"/>
      <c r="E106" s="32"/>
      <c r="F106" s="26" t="str">
        <f>F9</f>
        <v>Klecany čp.301</v>
      </c>
      <c r="G106" s="32"/>
      <c r="H106" s="32"/>
      <c r="I106" s="32"/>
      <c r="J106" s="32"/>
      <c r="K106" s="28" t="s">
        <v>23</v>
      </c>
      <c r="L106" s="32"/>
      <c r="M106" s="194" t="str">
        <f>IF(O9="","",O9)</f>
        <v>10. 1. 2017</v>
      </c>
      <c r="N106" s="194"/>
      <c r="O106" s="194"/>
      <c r="P106" s="19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3.5">
      <c r="B108" s="31"/>
      <c r="C108" s="28" t="s">
        <v>25</v>
      </c>
      <c r="D108" s="32"/>
      <c r="E108" s="32"/>
      <c r="F108" s="26" t="str">
        <f>E12</f>
        <v>Město Klecany Do Klecánek 52/24 PSČ 250 67</v>
      </c>
      <c r="G108" s="32"/>
      <c r="H108" s="32"/>
      <c r="I108" s="32"/>
      <c r="J108" s="32"/>
      <c r="K108" s="28" t="s">
        <v>31</v>
      </c>
      <c r="L108" s="32"/>
      <c r="M108" s="158" t="str">
        <f>E18</f>
        <v>ASLB spol.s.r.o.Dětská 178, Praha 10</v>
      </c>
      <c r="N108" s="158"/>
      <c r="O108" s="158"/>
      <c r="P108" s="158"/>
      <c r="Q108" s="158"/>
      <c r="R108" s="33"/>
    </row>
    <row r="109" spans="2:18" s="1" customFormat="1" ht="14.45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34</v>
      </c>
      <c r="L109" s="32"/>
      <c r="M109" s="158" t="str">
        <f>E21</f>
        <v>Ing. Dana Mlejnková</v>
      </c>
      <c r="N109" s="158"/>
      <c r="O109" s="158"/>
      <c r="P109" s="158"/>
      <c r="Q109" s="158"/>
      <c r="R109" s="33"/>
    </row>
    <row r="110" spans="2:18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7" s="8" customFormat="1" ht="29.25" customHeight="1">
      <c r="B111" s="119"/>
      <c r="C111" s="120" t="s">
        <v>174</v>
      </c>
      <c r="D111" s="121" t="s">
        <v>175</v>
      </c>
      <c r="E111" s="121" t="s">
        <v>59</v>
      </c>
      <c r="F111" s="207" t="s">
        <v>176</v>
      </c>
      <c r="G111" s="207"/>
      <c r="H111" s="207"/>
      <c r="I111" s="207"/>
      <c r="J111" s="121" t="s">
        <v>177</v>
      </c>
      <c r="K111" s="121" t="s">
        <v>178</v>
      </c>
      <c r="L111" s="208" t="s">
        <v>179</v>
      </c>
      <c r="M111" s="208"/>
      <c r="N111" s="207" t="s">
        <v>159</v>
      </c>
      <c r="O111" s="207"/>
      <c r="P111" s="207"/>
      <c r="Q111" s="209"/>
      <c r="R111" s="122"/>
      <c r="T111" s="72" t="s">
        <v>180</v>
      </c>
      <c r="U111" s="73" t="s">
        <v>41</v>
      </c>
      <c r="V111" s="73" t="s">
        <v>181</v>
      </c>
      <c r="W111" s="73" t="s">
        <v>182</v>
      </c>
      <c r="X111" s="73" t="s">
        <v>183</v>
      </c>
      <c r="Y111" s="73" t="s">
        <v>184</v>
      </c>
      <c r="Z111" s="73" t="s">
        <v>185</v>
      </c>
      <c r="AA111" s="74" t="s">
        <v>186</v>
      </c>
    </row>
    <row r="112" spans="2:63" s="1" customFormat="1" ht="29.25" customHeight="1">
      <c r="B112" s="31"/>
      <c r="C112" s="76" t="s">
        <v>155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12">
        <f>BK112</f>
        <v>35403.06</v>
      </c>
      <c r="O112" s="213"/>
      <c r="P112" s="213"/>
      <c r="Q112" s="213"/>
      <c r="R112" s="33"/>
      <c r="T112" s="75"/>
      <c r="U112" s="47"/>
      <c r="V112" s="47"/>
      <c r="W112" s="123">
        <f>W113</f>
        <v>0</v>
      </c>
      <c r="X112" s="47"/>
      <c r="Y112" s="123">
        <f>Y113</f>
        <v>0</v>
      </c>
      <c r="Z112" s="47"/>
      <c r="AA112" s="124">
        <f>AA113</f>
        <v>0</v>
      </c>
      <c r="AT112" s="17" t="s">
        <v>76</v>
      </c>
      <c r="AU112" s="17" t="s">
        <v>161</v>
      </c>
      <c r="BK112" s="125">
        <f>BK113</f>
        <v>35403.06</v>
      </c>
    </row>
    <row r="113" spans="2:63" s="9" customFormat="1" ht="37.35" customHeight="1">
      <c r="B113" s="126"/>
      <c r="C113" s="127"/>
      <c r="D113" s="128" t="s">
        <v>1606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214">
        <f>BK113</f>
        <v>35403.06</v>
      </c>
      <c r="O113" s="202"/>
      <c r="P113" s="202"/>
      <c r="Q113" s="202"/>
      <c r="R113" s="129"/>
      <c r="T113" s="130"/>
      <c r="U113" s="127"/>
      <c r="V113" s="127"/>
      <c r="W113" s="131">
        <f>W114+W124</f>
        <v>0</v>
      </c>
      <c r="X113" s="127"/>
      <c r="Y113" s="131">
        <f>Y114+Y124</f>
        <v>0</v>
      </c>
      <c r="Z113" s="127"/>
      <c r="AA113" s="132">
        <f>AA114+AA124</f>
        <v>0</v>
      </c>
      <c r="AR113" s="133" t="s">
        <v>150</v>
      </c>
      <c r="AT113" s="134" t="s">
        <v>76</v>
      </c>
      <c r="AU113" s="134" t="s">
        <v>77</v>
      </c>
      <c r="AY113" s="133" t="s">
        <v>187</v>
      </c>
      <c r="BK113" s="135">
        <f>BK114+BK124</f>
        <v>35403.06</v>
      </c>
    </row>
    <row r="114" spans="2:63" s="9" customFormat="1" ht="19.9" customHeight="1">
      <c r="B114" s="126"/>
      <c r="C114" s="127"/>
      <c r="D114" s="136" t="s">
        <v>1607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215">
        <f>BK114</f>
        <v>25943</v>
      </c>
      <c r="O114" s="216"/>
      <c r="P114" s="216"/>
      <c r="Q114" s="216"/>
      <c r="R114" s="129"/>
      <c r="T114" s="130"/>
      <c r="U114" s="127"/>
      <c r="V114" s="127"/>
      <c r="W114" s="131">
        <f>SUM(W115:W123)</f>
        <v>0</v>
      </c>
      <c r="X114" s="127"/>
      <c r="Y114" s="131">
        <f>SUM(Y115:Y123)</f>
        <v>0</v>
      </c>
      <c r="Z114" s="127"/>
      <c r="AA114" s="132">
        <f>SUM(AA115:AA123)</f>
        <v>0</v>
      </c>
      <c r="AR114" s="133" t="s">
        <v>150</v>
      </c>
      <c r="AT114" s="134" t="s">
        <v>76</v>
      </c>
      <c r="AU114" s="134" t="s">
        <v>85</v>
      </c>
      <c r="AY114" s="133" t="s">
        <v>187</v>
      </c>
      <c r="BK114" s="135">
        <f>SUM(BK115:BK123)</f>
        <v>25943</v>
      </c>
    </row>
    <row r="115" spans="2:65" s="1" customFormat="1" ht="31.5" customHeight="1">
      <c r="B115" s="137"/>
      <c r="C115" s="138" t="s">
        <v>85</v>
      </c>
      <c r="D115" s="138" t="s">
        <v>188</v>
      </c>
      <c r="E115" s="139" t="s">
        <v>1609</v>
      </c>
      <c r="F115" s="210" t="s">
        <v>1610</v>
      </c>
      <c r="G115" s="210"/>
      <c r="H115" s="210"/>
      <c r="I115" s="210"/>
      <c r="J115" s="140" t="s">
        <v>1186</v>
      </c>
      <c r="K115" s="141">
        <v>1</v>
      </c>
      <c r="L115" s="211">
        <v>7710</v>
      </c>
      <c r="M115" s="211"/>
      <c r="N115" s="211">
        <f aca="true" t="shared" si="0" ref="N115:N123">ROUND(L115*K115,2)</f>
        <v>7710</v>
      </c>
      <c r="O115" s="211"/>
      <c r="P115" s="211"/>
      <c r="Q115" s="211"/>
      <c r="R115" s="142"/>
      <c r="T115" s="143" t="s">
        <v>5</v>
      </c>
      <c r="U115" s="40" t="s">
        <v>42</v>
      </c>
      <c r="V115" s="144">
        <v>0</v>
      </c>
      <c r="W115" s="144">
        <f aca="true" t="shared" si="1" ref="W115:W123">V115*K115</f>
        <v>0</v>
      </c>
      <c r="X115" s="144">
        <v>0</v>
      </c>
      <c r="Y115" s="144">
        <f aca="true" t="shared" si="2" ref="Y115:Y123">X115*K115</f>
        <v>0</v>
      </c>
      <c r="Z115" s="144">
        <v>0</v>
      </c>
      <c r="AA115" s="145">
        <f aca="true" t="shared" si="3" ref="AA115:AA123">Z115*K115</f>
        <v>0</v>
      </c>
      <c r="AR115" s="17" t="s">
        <v>250</v>
      </c>
      <c r="AT115" s="17" t="s">
        <v>188</v>
      </c>
      <c r="AU115" s="17" t="s">
        <v>150</v>
      </c>
      <c r="AY115" s="17" t="s">
        <v>187</v>
      </c>
      <c r="BE115" s="146">
        <f aca="true" t="shared" si="4" ref="BE115:BE123">IF(U115="základní",N115,0)</f>
        <v>7710</v>
      </c>
      <c r="BF115" s="146">
        <f aca="true" t="shared" si="5" ref="BF115:BF123">IF(U115="snížená",N115,0)</f>
        <v>0</v>
      </c>
      <c r="BG115" s="146">
        <f aca="true" t="shared" si="6" ref="BG115:BG123">IF(U115="zákl. přenesená",N115,0)</f>
        <v>0</v>
      </c>
      <c r="BH115" s="146">
        <f aca="true" t="shared" si="7" ref="BH115:BH123">IF(U115="sníž. přenesená",N115,0)</f>
        <v>0</v>
      </c>
      <c r="BI115" s="146">
        <f aca="true" t="shared" si="8" ref="BI115:BI123">IF(U115="nulová",N115,0)</f>
        <v>0</v>
      </c>
      <c r="BJ115" s="17" t="s">
        <v>85</v>
      </c>
      <c r="BK115" s="146">
        <f aca="true" t="shared" si="9" ref="BK115:BK123">ROUND(L115*K115,2)</f>
        <v>7710</v>
      </c>
      <c r="BL115" s="17" t="s">
        <v>250</v>
      </c>
      <c r="BM115" s="17" t="s">
        <v>1611</v>
      </c>
    </row>
    <row r="116" spans="2:65" s="1" customFormat="1" ht="22.5" customHeight="1">
      <c r="B116" s="137"/>
      <c r="C116" s="138" t="s">
        <v>150</v>
      </c>
      <c r="D116" s="138" t="s">
        <v>188</v>
      </c>
      <c r="E116" s="139" t="s">
        <v>1612</v>
      </c>
      <c r="F116" s="210" t="s">
        <v>1613</v>
      </c>
      <c r="G116" s="210"/>
      <c r="H116" s="210"/>
      <c r="I116" s="210"/>
      <c r="J116" s="140" t="s">
        <v>1186</v>
      </c>
      <c r="K116" s="141">
        <v>1</v>
      </c>
      <c r="L116" s="211">
        <v>490</v>
      </c>
      <c r="M116" s="211"/>
      <c r="N116" s="211">
        <f t="shared" si="0"/>
        <v>490</v>
      </c>
      <c r="O116" s="211"/>
      <c r="P116" s="211"/>
      <c r="Q116" s="211"/>
      <c r="R116" s="142"/>
      <c r="T116" s="143" t="s">
        <v>5</v>
      </c>
      <c r="U116" s="40" t="s">
        <v>42</v>
      </c>
      <c r="V116" s="144">
        <v>0</v>
      </c>
      <c r="W116" s="144">
        <f t="shared" si="1"/>
        <v>0</v>
      </c>
      <c r="X116" s="144">
        <v>0</v>
      </c>
      <c r="Y116" s="144">
        <f t="shared" si="2"/>
        <v>0</v>
      </c>
      <c r="Z116" s="144">
        <v>0</v>
      </c>
      <c r="AA116" s="145">
        <f t="shared" si="3"/>
        <v>0</v>
      </c>
      <c r="AR116" s="17" t="s">
        <v>250</v>
      </c>
      <c r="AT116" s="17" t="s">
        <v>188</v>
      </c>
      <c r="AU116" s="17" t="s">
        <v>150</v>
      </c>
      <c r="AY116" s="17" t="s">
        <v>187</v>
      </c>
      <c r="BE116" s="146">
        <f t="shared" si="4"/>
        <v>490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7" t="s">
        <v>85</v>
      </c>
      <c r="BK116" s="146">
        <f t="shared" si="9"/>
        <v>490</v>
      </c>
      <c r="BL116" s="17" t="s">
        <v>250</v>
      </c>
      <c r="BM116" s="17" t="s">
        <v>1614</v>
      </c>
    </row>
    <row r="117" spans="2:65" s="1" customFormat="1" ht="22.5" customHeight="1">
      <c r="B117" s="137"/>
      <c r="C117" s="138" t="s">
        <v>198</v>
      </c>
      <c r="D117" s="138" t="s">
        <v>188</v>
      </c>
      <c r="E117" s="139" t="s">
        <v>1615</v>
      </c>
      <c r="F117" s="210" t="s">
        <v>1616</v>
      </c>
      <c r="G117" s="210"/>
      <c r="H117" s="210"/>
      <c r="I117" s="210"/>
      <c r="J117" s="140" t="s">
        <v>1186</v>
      </c>
      <c r="K117" s="141">
        <v>1</v>
      </c>
      <c r="L117" s="211">
        <v>1817</v>
      </c>
      <c r="M117" s="211"/>
      <c r="N117" s="211">
        <f t="shared" si="0"/>
        <v>1817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</v>
      </c>
      <c r="W117" s="144">
        <f t="shared" si="1"/>
        <v>0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17" t="s">
        <v>250</v>
      </c>
      <c r="AT117" s="17" t="s">
        <v>188</v>
      </c>
      <c r="AU117" s="17" t="s">
        <v>150</v>
      </c>
      <c r="AY117" s="17" t="s">
        <v>187</v>
      </c>
      <c r="BE117" s="146">
        <f t="shared" si="4"/>
        <v>1817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7" t="s">
        <v>85</v>
      </c>
      <c r="BK117" s="146">
        <f t="shared" si="9"/>
        <v>1817</v>
      </c>
      <c r="BL117" s="17" t="s">
        <v>250</v>
      </c>
      <c r="BM117" s="17" t="s">
        <v>1617</v>
      </c>
    </row>
    <row r="118" spans="2:65" s="1" customFormat="1" ht="22.5" customHeight="1">
      <c r="B118" s="137"/>
      <c r="C118" s="138" t="s">
        <v>192</v>
      </c>
      <c r="D118" s="138" t="s">
        <v>188</v>
      </c>
      <c r="E118" s="139" t="s">
        <v>1618</v>
      </c>
      <c r="F118" s="210" t="s">
        <v>1619</v>
      </c>
      <c r="G118" s="210"/>
      <c r="H118" s="210"/>
      <c r="I118" s="210"/>
      <c r="J118" s="140" t="s">
        <v>1186</v>
      </c>
      <c r="K118" s="141">
        <v>1</v>
      </c>
      <c r="L118" s="211">
        <v>86</v>
      </c>
      <c r="M118" s="211"/>
      <c r="N118" s="211">
        <f t="shared" si="0"/>
        <v>86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250</v>
      </c>
      <c r="AT118" s="17" t="s">
        <v>188</v>
      </c>
      <c r="AU118" s="17" t="s">
        <v>150</v>
      </c>
      <c r="AY118" s="17" t="s">
        <v>187</v>
      </c>
      <c r="BE118" s="146">
        <f t="shared" si="4"/>
        <v>86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85</v>
      </c>
      <c r="BK118" s="146">
        <f t="shared" si="9"/>
        <v>86</v>
      </c>
      <c r="BL118" s="17" t="s">
        <v>250</v>
      </c>
      <c r="BM118" s="17" t="s">
        <v>1620</v>
      </c>
    </row>
    <row r="119" spans="2:65" s="1" customFormat="1" ht="31.5" customHeight="1">
      <c r="B119" s="137"/>
      <c r="C119" s="138" t="s">
        <v>206</v>
      </c>
      <c r="D119" s="138" t="s">
        <v>188</v>
      </c>
      <c r="E119" s="139" t="s">
        <v>1621</v>
      </c>
      <c r="F119" s="210" t="s">
        <v>1622</v>
      </c>
      <c r="G119" s="210"/>
      <c r="H119" s="210"/>
      <c r="I119" s="210"/>
      <c r="J119" s="140" t="s">
        <v>1186</v>
      </c>
      <c r="K119" s="141">
        <v>6</v>
      </c>
      <c r="L119" s="211">
        <v>590</v>
      </c>
      <c r="M119" s="211"/>
      <c r="N119" s="211">
        <f t="shared" si="0"/>
        <v>3540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7" t="s">
        <v>250</v>
      </c>
      <c r="AT119" s="17" t="s">
        <v>188</v>
      </c>
      <c r="AU119" s="17" t="s">
        <v>150</v>
      </c>
      <c r="AY119" s="17" t="s">
        <v>187</v>
      </c>
      <c r="BE119" s="146">
        <f t="shared" si="4"/>
        <v>3540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85</v>
      </c>
      <c r="BK119" s="146">
        <f t="shared" si="9"/>
        <v>3540</v>
      </c>
      <c r="BL119" s="17" t="s">
        <v>250</v>
      </c>
      <c r="BM119" s="17" t="s">
        <v>1623</v>
      </c>
    </row>
    <row r="120" spans="2:65" s="1" customFormat="1" ht="22.5" customHeight="1">
      <c r="B120" s="137"/>
      <c r="C120" s="138" t="s">
        <v>210</v>
      </c>
      <c r="D120" s="138" t="s">
        <v>188</v>
      </c>
      <c r="E120" s="139" t="s">
        <v>1624</v>
      </c>
      <c r="F120" s="210" t="s">
        <v>1625</v>
      </c>
      <c r="G120" s="210"/>
      <c r="H120" s="210"/>
      <c r="I120" s="210"/>
      <c r="J120" s="140" t="s">
        <v>196</v>
      </c>
      <c r="K120" s="141">
        <v>30</v>
      </c>
      <c r="L120" s="211">
        <v>10</v>
      </c>
      <c r="M120" s="211"/>
      <c r="N120" s="211">
        <f t="shared" si="0"/>
        <v>300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250</v>
      </c>
      <c r="AT120" s="17" t="s">
        <v>188</v>
      </c>
      <c r="AU120" s="17" t="s">
        <v>150</v>
      </c>
      <c r="AY120" s="17" t="s">
        <v>187</v>
      </c>
      <c r="BE120" s="146">
        <f t="shared" si="4"/>
        <v>300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85</v>
      </c>
      <c r="BK120" s="146">
        <f t="shared" si="9"/>
        <v>300</v>
      </c>
      <c r="BL120" s="17" t="s">
        <v>250</v>
      </c>
      <c r="BM120" s="17" t="s">
        <v>1626</v>
      </c>
    </row>
    <row r="121" spans="2:65" s="1" customFormat="1" ht="22.5" customHeight="1">
      <c r="B121" s="137"/>
      <c r="C121" s="138" t="s">
        <v>214</v>
      </c>
      <c r="D121" s="138" t="s">
        <v>188</v>
      </c>
      <c r="E121" s="139" t="s">
        <v>1627</v>
      </c>
      <c r="F121" s="210" t="s">
        <v>1628</v>
      </c>
      <c r="G121" s="210"/>
      <c r="H121" s="210"/>
      <c r="I121" s="210"/>
      <c r="J121" s="140" t="s">
        <v>1186</v>
      </c>
      <c r="K121" s="141">
        <v>1</v>
      </c>
      <c r="L121" s="211">
        <v>1000</v>
      </c>
      <c r="M121" s="211"/>
      <c r="N121" s="211">
        <f t="shared" si="0"/>
        <v>1000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250</v>
      </c>
      <c r="AT121" s="17" t="s">
        <v>188</v>
      </c>
      <c r="AU121" s="17" t="s">
        <v>150</v>
      </c>
      <c r="AY121" s="17" t="s">
        <v>187</v>
      </c>
      <c r="BE121" s="146">
        <f t="shared" si="4"/>
        <v>1000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85</v>
      </c>
      <c r="BK121" s="146">
        <f t="shared" si="9"/>
        <v>1000</v>
      </c>
      <c r="BL121" s="17" t="s">
        <v>250</v>
      </c>
      <c r="BM121" s="17" t="s">
        <v>1629</v>
      </c>
    </row>
    <row r="122" spans="2:65" s="1" customFormat="1" ht="22.5" customHeight="1">
      <c r="B122" s="137"/>
      <c r="C122" s="138" t="s">
        <v>219</v>
      </c>
      <c r="D122" s="138" t="s">
        <v>188</v>
      </c>
      <c r="E122" s="139" t="s">
        <v>1630</v>
      </c>
      <c r="F122" s="210" t="s">
        <v>1631</v>
      </c>
      <c r="G122" s="210"/>
      <c r="H122" s="210"/>
      <c r="I122" s="210"/>
      <c r="J122" s="140" t="s">
        <v>1186</v>
      </c>
      <c r="K122" s="141">
        <v>1</v>
      </c>
      <c r="L122" s="211">
        <v>5000</v>
      </c>
      <c r="M122" s="211"/>
      <c r="N122" s="211">
        <f t="shared" si="0"/>
        <v>5000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250</v>
      </c>
      <c r="AT122" s="17" t="s">
        <v>188</v>
      </c>
      <c r="AU122" s="17" t="s">
        <v>150</v>
      </c>
      <c r="AY122" s="17" t="s">
        <v>187</v>
      </c>
      <c r="BE122" s="146">
        <f t="shared" si="4"/>
        <v>5000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85</v>
      </c>
      <c r="BK122" s="146">
        <f t="shared" si="9"/>
        <v>5000</v>
      </c>
      <c r="BL122" s="17" t="s">
        <v>250</v>
      </c>
      <c r="BM122" s="17" t="s">
        <v>1632</v>
      </c>
    </row>
    <row r="123" spans="2:65" s="1" customFormat="1" ht="22.5" customHeight="1">
      <c r="B123" s="137"/>
      <c r="C123" s="138" t="s">
        <v>223</v>
      </c>
      <c r="D123" s="138" t="s">
        <v>188</v>
      </c>
      <c r="E123" s="139" t="s">
        <v>1633</v>
      </c>
      <c r="F123" s="210" t="s">
        <v>1425</v>
      </c>
      <c r="G123" s="210"/>
      <c r="H123" s="210"/>
      <c r="I123" s="210"/>
      <c r="J123" s="140" t="s">
        <v>1186</v>
      </c>
      <c r="K123" s="141">
        <v>1</v>
      </c>
      <c r="L123" s="211">
        <v>6000</v>
      </c>
      <c r="M123" s="211"/>
      <c r="N123" s="211">
        <f t="shared" si="0"/>
        <v>6000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250</v>
      </c>
      <c r="AT123" s="17" t="s">
        <v>188</v>
      </c>
      <c r="AU123" s="17" t="s">
        <v>150</v>
      </c>
      <c r="AY123" s="17" t="s">
        <v>187</v>
      </c>
      <c r="BE123" s="146">
        <f t="shared" si="4"/>
        <v>6000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85</v>
      </c>
      <c r="BK123" s="146">
        <f t="shared" si="9"/>
        <v>6000</v>
      </c>
      <c r="BL123" s="17" t="s">
        <v>250</v>
      </c>
      <c r="BM123" s="17" t="s">
        <v>1634</v>
      </c>
    </row>
    <row r="124" spans="2:63" s="9" customFormat="1" ht="29.85" customHeight="1">
      <c r="B124" s="126"/>
      <c r="C124" s="127"/>
      <c r="D124" s="136" t="s">
        <v>1608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17">
        <f>BK124</f>
        <v>9460.06</v>
      </c>
      <c r="O124" s="218"/>
      <c r="P124" s="218"/>
      <c r="Q124" s="218"/>
      <c r="R124" s="129"/>
      <c r="T124" s="130"/>
      <c r="U124" s="127"/>
      <c r="V124" s="127"/>
      <c r="W124" s="131">
        <f>SUM(W125:W133)</f>
        <v>0</v>
      </c>
      <c r="X124" s="127"/>
      <c r="Y124" s="131">
        <f>SUM(Y125:Y133)</f>
        <v>0</v>
      </c>
      <c r="Z124" s="127"/>
      <c r="AA124" s="132">
        <f>SUM(AA125:AA133)</f>
        <v>0</v>
      </c>
      <c r="AR124" s="133" t="s">
        <v>150</v>
      </c>
      <c r="AT124" s="134" t="s">
        <v>76</v>
      </c>
      <c r="AU124" s="134" t="s">
        <v>85</v>
      </c>
      <c r="AY124" s="133" t="s">
        <v>187</v>
      </c>
      <c r="BK124" s="135">
        <f>SUM(BK125:BK133)</f>
        <v>9460.06</v>
      </c>
    </row>
    <row r="125" spans="2:65" s="1" customFormat="1" ht="22.5" customHeight="1">
      <c r="B125" s="137"/>
      <c r="C125" s="138" t="s">
        <v>227</v>
      </c>
      <c r="D125" s="138" t="s">
        <v>188</v>
      </c>
      <c r="E125" s="139" t="s">
        <v>1635</v>
      </c>
      <c r="F125" s="210" t="s">
        <v>1636</v>
      </c>
      <c r="G125" s="210"/>
      <c r="H125" s="210"/>
      <c r="I125" s="210"/>
      <c r="J125" s="140" t="s">
        <v>196</v>
      </c>
      <c r="K125" s="141">
        <v>25</v>
      </c>
      <c r="L125" s="211">
        <v>12</v>
      </c>
      <c r="M125" s="211"/>
      <c r="N125" s="211">
        <f aca="true" t="shared" si="10" ref="N125:N133">ROUND(L125*K125,2)</f>
        <v>300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</v>
      </c>
      <c r="W125" s="144">
        <f aca="true" t="shared" si="11" ref="W125:W133">V125*K125</f>
        <v>0</v>
      </c>
      <c r="X125" s="144">
        <v>0</v>
      </c>
      <c r="Y125" s="144">
        <f aca="true" t="shared" si="12" ref="Y125:Y133">X125*K125</f>
        <v>0</v>
      </c>
      <c r="Z125" s="144">
        <v>0</v>
      </c>
      <c r="AA125" s="145">
        <f aca="true" t="shared" si="13" ref="AA125:AA133">Z125*K125</f>
        <v>0</v>
      </c>
      <c r="AR125" s="17" t="s">
        <v>250</v>
      </c>
      <c r="AT125" s="17" t="s">
        <v>188</v>
      </c>
      <c r="AU125" s="17" t="s">
        <v>150</v>
      </c>
      <c r="AY125" s="17" t="s">
        <v>187</v>
      </c>
      <c r="BE125" s="146">
        <f aca="true" t="shared" si="14" ref="BE125:BE133">IF(U125="základní",N125,0)</f>
        <v>300</v>
      </c>
      <c r="BF125" s="146">
        <f aca="true" t="shared" si="15" ref="BF125:BF133">IF(U125="snížená",N125,0)</f>
        <v>0</v>
      </c>
      <c r="BG125" s="146">
        <f aca="true" t="shared" si="16" ref="BG125:BG133">IF(U125="zákl. přenesená",N125,0)</f>
        <v>0</v>
      </c>
      <c r="BH125" s="146">
        <f aca="true" t="shared" si="17" ref="BH125:BH133">IF(U125="sníž. přenesená",N125,0)</f>
        <v>0</v>
      </c>
      <c r="BI125" s="146">
        <f aca="true" t="shared" si="18" ref="BI125:BI133">IF(U125="nulová",N125,0)</f>
        <v>0</v>
      </c>
      <c r="BJ125" s="17" t="s">
        <v>85</v>
      </c>
      <c r="BK125" s="146">
        <f aca="true" t="shared" si="19" ref="BK125:BK133">ROUND(L125*K125,2)</f>
        <v>300</v>
      </c>
      <c r="BL125" s="17" t="s">
        <v>250</v>
      </c>
      <c r="BM125" s="17" t="s">
        <v>1637</v>
      </c>
    </row>
    <row r="126" spans="2:65" s="1" customFormat="1" ht="22.5" customHeight="1">
      <c r="B126" s="137"/>
      <c r="C126" s="138" t="s">
        <v>231</v>
      </c>
      <c r="D126" s="138" t="s">
        <v>188</v>
      </c>
      <c r="E126" s="139" t="s">
        <v>1638</v>
      </c>
      <c r="F126" s="210" t="s">
        <v>1425</v>
      </c>
      <c r="G126" s="210"/>
      <c r="H126" s="210"/>
      <c r="I126" s="210"/>
      <c r="J126" s="140" t="s">
        <v>1186</v>
      </c>
      <c r="K126" s="141">
        <v>1</v>
      </c>
      <c r="L126" s="211">
        <v>800</v>
      </c>
      <c r="M126" s="211"/>
      <c r="N126" s="211">
        <f t="shared" si="10"/>
        <v>800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 t="shared" si="11"/>
        <v>0</v>
      </c>
      <c r="X126" s="144">
        <v>0</v>
      </c>
      <c r="Y126" s="144">
        <f t="shared" si="12"/>
        <v>0</v>
      </c>
      <c r="Z126" s="144">
        <v>0</v>
      </c>
      <c r="AA126" s="145">
        <f t="shared" si="13"/>
        <v>0</v>
      </c>
      <c r="AR126" s="17" t="s">
        <v>250</v>
      </c>
      <c r="AT126" s="17" t="s">
        <v>188</v>
      </c>
      <c r="AU126" s="17" t="s">
        <v>150</v>
      </c>
      <c r="AY126" s="17" t="s">
        <v>187</v>
      </c>
      <c r="BE126" s="146">
        <f t="shared" si="14"/>
        <v>800</v>
      </c>
      <c r="BF126" s="146">
        <f t="shared" si="15"/>
        <v>0</v>
      </c>
      <c r="BG126" s="146">
        <f t="shared" si="16"/>
        <v>0</v>
      </c>
      <c r="BH126" s="146">
        <f t="shared" si="17"/>
        <v>0</v>
      </c>
      <c r="BI126" s="146">
        <f t="shared" si="18"/>
        <v>0</v>
      </c>
      <c r="BJ126" s="17" t="s">
        <v>85</v>
      </c>
      <c r="BK126" s="146">
        <f t="shared" si="19"/>
        <v>800</v>
      </c>
      <c r="BL126" s="17" t="s">
        <v>250</v>
      </c>
      <c r="BM126" s="17" t="s">
        <v>1639</v>
      </c>
    </row>
    <row r="127" spans="2:65" s="1" customFormat="1" ht="31.5" customHeight="1">
      <c r="B127" s="137"/>
      <c r="C127" s="138" t="s">
        <v>235</v>
      </c>
      <c r="D127" s="138" t="s">
        <v>188</v>
      </c>
      <c r="E127" s="139" t="s">
        <v>1640</v>
      </c>
      <c r="F127" s="210" t="s">
        <v>1641</v>
      </c>
      <c r="G127" s="210"/>
      <c r="H127" s="210"/>
      <c r="I127" s="210"/>
      <c r="J127" s="140" t="s">
        <v>1443</v>
      </c>
      <c r="K127" s="141">
        <v>14</v>
      </c>
      <c r="L127" s="211">
        <v>150</v>
      </c>
      <c r="M127" s="211"/>
      <c r="N127" s="211">
        <f t="shared" si="10"/>
        <v>2100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</v>
      </c>
      <c r="W127" s="144">
        <f t="shared" si="11"/>
        <v>0</v>
      </c>
      <c r="X127" s="144">
        <v>0</v>
      </c>
      <c r="Y127" s="144">
        <f t="shared" si="12"/>
        <v>0</v>
      </c>
      <c r="Z127" s="144">
        <v>0</v>
      </c>
      <c r="AA127" s="145">
        <f t="shared" si="13"/>
        <v>0</v>
      </c>
      <c r="AR127" s="17" t="s">
        <v>250</v>
      </c>
      <c r="AT127" s="17" t="s">
        <v>188</v>
      </c>
      <c r="AU127" s="17" t="s">
        <v>150</v>
      </c>
      <c r="AY127" s="17" t="s">
        <v>187</v>
      </c>
      <c r="BE127" s="146">
        <f t="shared" si="14"/>
        <v>2100</v>
      </c>
      <c r="BF127" s="146">
        <f t="shared" si="15"/>
        <v>0</v>
      </c>
      <c r="BG127" s="146">
        <f t="shared" si="16"/>
        <v>0</v>
      </c>
      <c r="BH127" s="146">
        <f t="shared" si="17"/>
        <v>0</v>
      </c>
      <c r="BI127" s="146">
        <f t="shared" si="18"/>
        <v>0</v>
      </c>
      <c r="BJ127" s="17" t="s">
        <v>85</v>
      </c>
      <c r="BK127" s="146">
        <f t="shared" si="19"/>
        <v>2100</v>
      </c>
      <c r="BL127" s="17" t="s">
        <v>250</v>
      </c>
      <c r="BM127" s="17" t="s">
        <v>1642</v>
      </c>
    </row>
    <row r="128" spans="2:65" s="1" customFormat="1" ht="22.5" customHeight="1">
      <c r="B128" s="137"/>
      <c r="C128" s="138" t="s">
        <v>239</v>
      </c>
      <c r="D128" s="138" t="s">
        <v>188</v>
      </c>
      <c r="E128" s="139" t="s">
        <v>1643</v>
      </c>
      <c r="F128" s="210" t="s">
        <v>1644</v>
      </c>
      <c r="G128" s="210"/>
      <c r="H128" s="210"/>
      <c r="I128" s="210"/>
      <c r="J128" s="140" t="s">
        <v>1186</v>
      </c>
      <c r="K128" s="141">
        <v>1</v>
      </c>
      <c r="L128" s="211">
        <v>500</v>
      </c>
      <c r="M128" s="211"/>
      <c r="N128" s="211">
        <f t="shared" si="10"/>
        <v>500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</v>
      </c>
      <c r="W128" s="144">
        <f t="shared" si="11"/>
        <v>0</v>
      </c>
      <c r="X128" s="144">
        <v>0</v>
      </c>
      <c r="Y128" s="144">
        <f t="shared" si="12"/>
        <v>0</v>
      </c>
      <c r="Z128" s="144">
        <v>0</v>
      </c>
      <c r="AA128" s="145">
        <f t="shared" si="13"/>
        <v>0</v>
      </c>
      <c r="AR128" s="17" t="s">
        <v>250</v>
      </c>
      <c r="AT128" s="17" t="s">
        <v>188</v>
      </c>
      <c r="AU128" s="17" t="s">
        <v>150</v>
      </c>
      <c r="AY128" s="17" t="s">
        <v>187</v>
      </c>
      <c r="BE128" s="146">
        <f t="shared" si="14"/>
        <v>500</v>
      </c>
      <c r="BF128" s="146">
        <f t="shared" si="15"/>
        <v>0</v>
      </c>
      <c r="BG128" s="146">
        <f t="shared" si="16"/>
        <v>0</v>
      </c>
      <c r="BH128" s="146">
        <f t="shared" si="17"/>
        <v>0</v>
      </c>
      <c r="BI128" s="146">
        <f t="shared" si="18"/>
        <v>0</v>
      </c>
      <c r="BJ128" s="17" t="s">
        <v>85</v>
      </c>
      <c r="BK128" s="146">
        <f t="shared" si="19"/>
        <v>500</v>
      </c>
      <c r="BL128" s="17" t="s">
        <v>250</v>
      </c>
      <c r="BM128" s="17" t="s">
        <v>1645</v>
      </c>
    </row>
    <row r="129" spans="2:65" s="1" customFormat="1" ht="31.5" customHeight="1">
      <c r="B129" s="137"/>
      <c r="C129" s="138" t="s">
        <v>243</v>
      </c>
      <c r="D129" s="138" t="s">
        <v>188</v>
      </c>
      <c r="E129" s="139" t="s">
        <v>1646</v>
      </c>
      <c r="F129" s="210" t="s">
        <v>1647</v>
      </c>
      <c r="G129" s="210"/>
      <c r="H129" s="210"/>
      <c r="I129" s="210"/>
      <c r="J129" s="140" t="s">
        <v>1186</v>
      </c>
      <c r="K129" s="141">
        <v>1</v>
      </c>
      <c r="L129" s="211">
        <v>500</v>
      </c>
      <c r="M129" s="211"/>
      <c r="N129" s="211">
        <f t="shared" si="10"/>
        <v>500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</v>
      </c>
      <c r="W129" s="144">
        <f t="shared" si="11"/>
        <v>0</v>
      </c>
      <c r="X129" s="144">
        <v>0</v>
      </c>
      <c r="Y129" s="144">
        <f t="shared" si="12"/>
        <v>0</v>
      </c>
      <c r="Z129" s="144">
        <v>0</v>
      </c>
      <c r="AA129" s="145">
        <f t="shared" si="13"/>
        <v>0</v>
      </c>
      <c r="AR129" s="17" t="s">
        <v>250</v>
      </c>
      <c r="AT129" s="17" t="s">
        <v>188</v>
      </c>
      <c r="AU129" s="17" t="s">
        <v>150</v>
      </c>
      <c r="AY129" s="17" t="s">
        <v>187</v>
      </c>
      <c r="BE129" s="146">
        <f t="shared" si="14"/>
        <v>500</v>
      </c>
      <c r="BF129" s="146">
        <f t="shared" si="15"/>
        <v>0</v>
      </c>
      <c r="BG129" s="146">
        <f t="shared" si="16"/>
        <v>0</v>
      </c>
      <c r="BH129" s="146">
        <f t="shared" si="17"/>
        <v>0</v>
      </c>
      <c r="BI129" s="146">
        <f t="shared" si="18"/>
        <v>0</v>
      </c>
      <c r="BJ129" s="17" t="s">
        <v>85</v>
      </c>
      <c r="BK129" s="146">
        <f t="shared" si="19"/>
        <v>500</v>
      </c>
      <c r="BL129" s="17" t="s">
        <v>250</v>
      </c>
      <c r="BM129" s="17" t="s">
        <v>1648</v>
      </c>
    </row>
    <row r="130" spans="2:65" s="1" customFormat="1" ht="22.5" customHeight="1">
      <c r="B130" s="137"/>
      <c r="C130" s="138" t="s">
        <v>11</v>
      </c>
      <c r="D130" s="138" t="s">
        <v>188</v>
      </c>
      <c r="E130" s="139" t="s">
        <v>1649</v>
      </c>
      <c r="F130" s="210" t="s">
        <v>1650</v>
      </c>
      <c r="G130" s="210"/>
      <c r="H130" s="210"/>
      <c r="I130" s="210"/>
      <c r="J130" s="140" t="s">
        <v>1186</v>
      </c>
      <c r="K130" s="141">
        <v>1</v>
      </c>
      <c r="L130" s="211">
        <v>2000</v>
      </c>
      <c r="M130" s="211"/>
      <c r="N130" s="211">
        <f t="shared" si="10"/>
        <v>2000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 t="shared" si="11"/>
        <v>0</v>
      </c>
      <c r="X130" s="144">
        <v>0</v>
      </c>
      <c r="Y130" s="144">
        <f t="shared" si="12"/>
        <v>0</v>
      </c>
      <c r="Z130" s="144">
        <v>0</v>
      </c>
      <c r="AA130" s="145">
        <f t="shared" si="13"/>
        <v>0</v>
      </c>
      <c r="AR130" s="17" t="s">
        <v>250</v>
      </c>
      <c r="AT130" s="17" t="s">
        <v>188</v>
      </c>
      <c r="AU130" s="17" t="s">
        <v>150</v>
      </c>
      <c r="AY130" s="17" t="s">
        <v>187</v>
      </c>
      <c r="BE130" s="146">
        <f t="shared" si="14"/>
        <v>2000</v>
      </c>
      <c r="BF130" s="146">
        <f t="shared" si="15"/>
        <v>0</v>
      </c>
      <c r="BG130" s="146">
        <f t="shared" si="16"/>
        <v>0</v>
      </c>
      <c r="BH130" s="146">
        <f t="shared" si="17"/>
        <v>0</v>
      </c>
      <c r="BI130" s="146">
        <f t="shared" si="18"/>
        <v>0</v>
      </c>
      <c r="BJ130" s="17" t="s">
        <v>85</v>
      </c>
      <c r="BK130" s="146">
        <f t="shared" si="19"/>
        <v>2000</v>
      </c>
      <c r="BL130" s="17" t="s">
        <v>250</v>
      </c>
      <c r="BM130" s="17" t="s">
        <v>1651</v>
      </c>
    </row>
    <row r="131" spans="2:65" s="1" customFormat="1" ht="22.5" customHeight="1">
      <c r="B131" s="137"/>
      <c r="C131" s="138" t="s">
        <v>250</v>
      </c>
      <c r="D131" s="138" t="s">
        <v>188</v>
      </c>
      <c r="E131" s="139" t="s">
        <v>1652</v>
      </c>
      <c r="F131" s="210" t="s">
        <v>1653</v>
      </c>
      <c r="G131" s="210"/>
      <c r="H131" s="210"/>
      <c r="I131" s="210"/>
      <c r="J131" s="140" t="s">
        <v>1186</v>
      </c>
      <c r="K131" s="141">
        <v>1</v>
      </c>
      <c r="L131" s="211">
        <v>2000</v>
      </c>
      <c r="M131" s="211"/>
      <c r="N131" s="211">
        <f t="shared" si="10"/>
        <v>2000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 t="shared" si="11"/>
        <v>0</v>
      </c>
      <c r="X131" s="144">
        <v>0</v>
      </c>
      <c r="Y131" s="144">
        <f t="shared" si="12"/>
        <v>0</v>
      </c>
      <c r="Z131" s="144">
        <v>0</v>
      </c>
      <c r="AA131" s="145">
        <f t="shared" si="13"/>
        <v>0</v>
      </c>
      <c r="AR131" s="17" t="s">
        <v>250</v>
      </c>
      <c r="AT131" s="17" t="s">
        <v>188</v>
      </c>
      <c r="AU131" s="17" t="s">
        <v>150</v>
      </c>
      <c r="AY131" s="17" t="s">
        <v>187</v>
      </c>
      <c r="BE131" s="146">
        <f t="shared" si="14"/>
        <v>2000</v>
      </c>
      <c r="BF131" s="146">
        <f t="shared" si="15"/>
        <v>0</v>
      </c>
      <c r="BG131" s="146">
        <f t="shared" si="16"/>
        <v>0</v>
      </c>
      <c r="BH131" s="146">
        <f t="shared" si="17"/>
        <v>0</v>
      </c>
      <c r="BI131" s="146">
        <f t="shared" si="18"/>
        <v>0</v>
      </c>
      <c r="BJ131" s="17" t="s">
        <v>85</v>
      </c>
      <c r="BK131" s="146">
        <f t="shared" si="19"/>
        <v>2000</v>
      </c>
      <c r="BL131" s="17" t="s">
        <v>250</v>
      </c>
      <c r="BM131" s="17" t="s">
        <v>1654</v>
      </c>
    </row>
    <row r="132" spans="2:65" s="1" customFormat="1" ht="22.5" customHeight="1">
      <c r="B132" s="137"/>
      <c r="C132" s="138" t="s">
        <v>254</v>
      </c>
      <c r="D132" s="138" t="s">
        <v>188</v>
      </c>
      <c r="E132" s="139" t="s">
        <v>1655</v>
      </c>
      <c r="F132" s="210" t="s">
        <v>1656</v>
      </c>
      <c r="G132" s="210"/>
      <c r="H132" s="210"/>
      <c r="I132" s="210"/>
      <c r="J132" s="140" t="s">
        <v>1186</v>
      </c>
      <c r="K132" s="141">
        <v>1</v>
      </c>
      <c r="L132" s="211">
        <v>1000</v>
      </c>
      <c r="M132" s="211"/>
      <c r="N132" s="211">
        <f t="shared" si="10"/>
        <v>1000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</v>
      </c>
      <c r="W132" s="144">
        <f t="shared" si="11"/>
        <v>0</v>
      </c>
      <c r="X132" s="144">
        <v>0</v>
      </c>
      <c r="Y132" s="144">
        <f t="shared" si="12"/>
        <v>0</v>
      </c>
      <c r="Z132" s="144">
        <v>0</v>
      </c>
      <c r="AA132" s="145">
        <f t="shared" si="13"/>
        <v>0</v>
      </c>
      <c r="AR132" s="17" t="s">
        <v>250</v>
      </c>
      <c r="AT132" s="17" t="s">
        <v>188</v>
      </c>
      <c r="AU132" s="17" t="s">
        <v>150</v>
      </c>
      <c r="AY132" s="17" t="s">
        <v>187</v>
      </c>
      <c r="BE132" s="146">
        <f t="shared" si="14"/>
        <v>1000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85</v>
      </c>
      <c r="BK132" s="146">
        <f t="shared" si="19"/>
        <v>1000</v>
      </c>
      <c r="BL132" s="17" t="s">
        <v>250</v>
      </c>
      <c r="BM132" s="17" t="s">
        <v>1657</v>
      </c>
    </row>
    <row r="133" spans="2:65" s="1" customFormat="1" ht="31.5" customHeight="1">
      <c r="B133" s="137"/>
      <c r="C133" s="138" t="s">
        <v>258</v>
      </c>
      <c r="D133" s="138" t="s">
        <v>188</v>
      </c>
      <c r="E133" s="139" t="s">
        <v>1658</v>
      </c>
      <c r="F133" s="210" t="s">
        <v>1659</v>
      </c>
      <c r="G133" s="210"/>
      <c r="H133" s="210"/>
      <c r="I133" s="210"/>
      <c r="J133" s="140" t="s">
        <v>1202</v>
      </c>
      <c r="K133" s="141">
        <v>351.43</v>
      </c>
      <c r="L133" s="211">
        <v>0.74</v>
      </c>
      <c r="M133" s="211"/>
      <c r="N133" s="211">
        <f t="shared" si="10"/>
        <v>260.06</v>
      </c>
      <c r="O133" s="211"/>
      <c r="P133" s="211"/>
      <c r="Q133" s="211"/>
      <c r="R133" s="142"/>
      <c r="T133" s="143" t="s">
        <v>5</v>
      </c>
      <c r="U133" s="147" t="s">
        <v>42</v>
      </c>
      <c r="V133" s="148">
        <v>0</v>
      </c>
      <c r="W133" s="148">
        <f t="shared" si="11"/>
        <v>0</v>
      </c>
      <c r="X133" s="148">
        <v>0</v>
      </c>
      <c r="Y133" s="148">
        <f t="shared" si="12"/>
        <v>0</v>
      </c>
      <c r="Z133" s="148">
        <v>0</v>
      </c>
      <c r="AA133" s="149">
        <f t="shared" si="13"/>
        <v>0</v>
      </c>
      <c r="AR133" s="17" t="s">
        <v>250</v>
      </c>
      <c r="AT133" s="17" t="s">
        <v>188</v>
      </c>
      <c r="AU133" s="17" t="s">
        <v>150</v>
      </c>
      <c r="AY133" s="17" t="s">
        <v>187</v>
      </c>
      <c r="BE133" s="146">
        <f t="shared" si="14"/>
        <v>260.06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85</v>
      </c>
      <c r="BK133" s="146">
        <f t="shared" si="19"/>
        <v>260.06</v>
      </c>
      <c r="BL133" s="17" t="s">
        <v>250</v>
      </c>
      <c r="BM133" s="17" t="s">
        <v>1660</v>
      </c>
    </row>
    <row r="134" spans="2:18" s="1" customFormat="1" ht="6.95" customHeight="1"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7"/>
    </row>
  </sheetData>
  <mergeCells count="111">
    <mergeCell ref="F133:I133"/>
    <mergeCell ref="L133:M133"/>
    <mergeCell ref="N133:Q133"/>
    <mergeCell ref="N112:Q112"/>
    <mergeCell ref="N113:Q113"/>
    <mergeCell ref="N114:Q114"/>
    <mergeCell ref="N124:Q124"/>
    <mergeCell ref="H1:K1"/>
    <mergeCell ref="S2:AC2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137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1661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572777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N94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572777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ROUND((SUM(BE94:BE95)+SUM(BE113:BE145)),2)</f>
        <v>572777</v>
      </c>
      <c r="I32" s="193"/>
      <c r="J32" s="193"/>
      <c r="K32" s="32"/>
      <c r="L32" s="32"/>
      <c r="M32" s="196">
        <f>ROUND(ROUND((SUM(BE94:BE95)+SUM(BE113:BE145)),2)*F32,2)</f>
        <v>120283.17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ROUND((SUM(BF94:BF95)+SUM(BF113:BF145)),2)</f>
        <v>0</v>
      </c>
      <c r="I33" s="193"/>
      <c r="J33" s="193"/>
      <c r="K33" s="32"/>
      <c r="L33" s="32"/>
      <c r="M33" s="196">
        <f>ROUND(ROUND((SUM(BF94:BF95)+SUM(BF113:BF145)),2)*F33,2)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ROUND((SUM(BG94:BG95)+SUM(BG113:BG145)),2)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ROUND((SUM(BH94:BH95)+SUM(BH113:BH145)),2)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ROUND((SUM(BI94:BI95)+SUM(BI113:BI145)),2)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693060.17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2017-001-18 - Dešťová kanalizace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N113</f>
        <v>572777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N114</f>
        <v>147797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1662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N115</f>
        <v>147797</v>
      </c>
      <c r="O90" s="205"/>
      <c r="P90" s="205"/>
      <c r="Q90" s="205"/>
      <c r="R90" s="116"/>
    </row>
    <row r="91" spans="2:18" s="6" customFormat="1" ht="24.95" customHeight="1">
      <c r="B91" s="109"/>
      <c r="C91" s="110"/>
      <c r="D91" s="111" t="s">
        <v>168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2">
        <f>N128</f>
        <v>424980</v>
      </c>
      <c r="O91" s="203"/>
      <c r="P91" s="203"/>
      <c r="Q91" s="203"/>
      <c r="R91" s="112"/>
    </row>
    <row r="92" spans="2:18" s="7" customFormat="1" ht="19.9" customHeight="1">
      <c r="B92" s="113"/>
      <c r="C92" s="114"/>
      <c r="D92" s="115" t="s">
        <v>1663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N129</f>
        <v>424980</v>
      </c>
      <c r="O92" s="205"/>
      <c r="P92" s="205"/>
      <c r="Q92" s="205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172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01">
        <v>0</v>
      </c>
      <c r="O94" s="206"/>
      <c r="P94" s="206"/>
      <c r="Q94" s="206"/>
      <c r="R94" s="33"/>
      <c r="T94" s="117"/>
      <c r="U94" s="118" t="s">
        <v>41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144</v>
      </c>
      <c r="D96" s="100"/>
      <c r="E96" s="100"/>
      <c r="F96" s="100"/>
      <c r="G96" s="100"/>
      <c r="H96" s="100"/>
      <c r="I96" s="100"/>
      <c r="J96" s="100"/>
      <c r="K96" s="100"/>
      <c r="L96" s="188">
        <f>ROUND(SUM(N88+N94),2)</f>
        <v>572777</v>
      </c>
      <c r="M96" s="188"/>
      <c r="N96" s="188"/>
      <c r="O96" s="188"/>
      <c r="P96" s="188"/>
      <c r="Q96" s="188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156" t="s">
        <v>173</v>
      </c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191" t="str">
        <f>F6</f>
        <v>Přístavba garáže hasičské zbrojnice</v>
      </c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32"/>
      <c r="R104" s="33"/>
    </row>
    <row r="105" spans="2:18" s="1" customFormat="1" ht="36.95" customHeight="1">
      <c r="B105" s="31"/>
      <c r="C105" s="65" t="s">
        <v>152</v>
      </c>
      <c r="D105" s="32"/>
      <c r="E105" s="32"/>
      <c r="F105" s="172" t="str">
        <f>F7</f>
        <v>2017-001-18 - Dešťová kanalizace</v>
      </c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21</v>
      </c>
      <c r="D107" s="32"/>
      <c r="E107" s="32"/>
      <c r="F107" s="26" t="str">
        <f>F9</f>
        <v>Klecany čp.301</v>
      </c>
      <c r="G107" s="32"/>
      <c r="H107" s="32"/>
      <c r="I107" s="32"/>
      <c r="J107" s="32"/>
      <c r="K107" s="28" t="s">
        <v>23</v>
      </c>
      <c r="L107" s="32"/>
      <c r="M107" s="194" t="str">
        <f>IF(O9="","",O9)</f>
        <v>10. 1. 2017</v>
      </c>
      <c r="N107" s="194"/>
      <c r="O107" s="194"/>
      <c r="P107" s="194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3.5">
      <c r="B109" s="31"/>
      <c r="C109" s="28" t="s">
        <v>25</v>
      </c>
      <c r="D109" s="32"/>
      <c r="E109" s="32"/>
      <c r="F109" s="26" t="str">
        <f>E12</f>
        <v>Město Klecany Do Klecánek 52/24 PSČ 250 67</v>
      </c>
      <c r="G109" s="32"/>
      <c r="H109" s="32"/>
      <c r="I109" s="32"/>
      <c r="J109" s="32"/>
      <c r="K109" s="28" t="s">
        <v>31</v>
      </c>
      <c r="L109" s="32"/>
      <c r="M109" s="158" t="str">
        <f>E18</f>
        <v>ASLB spol.s.r.o.Dětská 178, Praha 10</v>
      </c>
      <c r="N109" s="158"/>
      <c r="O109" s="158"/>
      <c r="P109" s="158"/>
      <c r="Q109" s="158"/>
      <c r="R109" s="33"/>
    </row>
    <row r="110" spans="2:18" s="1" customFormat="1" ht="14.45" customHeight="1">
      <c r="B110" s="31"/>
      <c r="C110" s="28" t="s">
        <v>29</v>
      </c>
      <c r="D110" s="32"/>
      <c r="E110" s="32"/>
      <c r="F110" s="26" t="str">
        <f>IF(E15="","",E15)</f>
        <v xml:space="preserve"> </v>
      </c>
      <c r="G110" s="32"/>
      <c r="H110" s="32"/>
      <c r="I110" s="32"/>
      <c r="J110" s="32"/>
      <c r="K110" s="28" t="s">
        <v>34</v>
      </c>
      <c r="L110" s="32"/>
      <c r="M110" s="158" t="str">
        <f>E21</f>
        <v>Ing. Dana Mlejnková</v>
      </c>
      <c r="N110" s="158"/>
      <c r="O110" s="158"/>
      <c r="P110" s="158"/>
      <c r="Q110" s="158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174</v>
      </c>
      <c r="D112" s="121" t="s">
        <v>175</v>
      </c>
      <c r="E112" s="121" t="s">
        <v>59</v>
      </c>
      <c r="F112" s="207" t="s">
        <v>176</v>
      </c>
      <c r="G112" s="207"/>
      <c r="H112" s="207"/>
      <c r="I112" s="207"/>
      <c r="J112" s="121" t="s">
        <v>177</v>
      </c>
      <c r="K112" s="121" t="s">
        <v>178</v>
      </c>
      <c r="L112" s="208" t="s">
        <v>179</v>
      </c>
      <c r="M112" s="208"/>
      <c r="N112" s="207" t="s">
        <v>159</v>
      </c>
      <c r="O112" s="207"/>
      <c r="P112" s="207"/>
      <c r="Q112" s="209"/>
      <c r="R112" s="122"/>
      <c r="T112" s="72" t="s">
        <v>180</v>
      </c>
      <c r="U112" s="73" t="s">
        <v>41</v>
      </c>
      <c r="V112" s="73" t="s">
        <v>181</v>
      </c>
      <c r="W112" s="73" t="s">
        <v>182</v>
      </c>
      <c r="X112" s="73" t="s">
        <v>183</v>
      </c>
      <c r="Y112" s="73" t="s">
        <v>184</v>
      </c>
      <c r="Z112" s="73" t="s">
        <v>185</v>
      </c>
      <c r="AA112" s="74" t="s">
        <v>186</v>
      </c>
    </row>
    <row r="113" spans="2:63" s="1" customFormat="1" ht="29.25" customHeight="1">
      <c r="B113" s="31"/>
      <c r="C113" s="76" t="s">
        <v>155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12">
        <f>BK113</f>
        <v>572777</v>
      </c>
      <c r="O113" s="213"/>
      <c r="P113" s="213"/>
      <c r="Q113" s="213"/>
      <c r="R113" s="33"/>
      <c r="T113" s="75"/>
      <c r="U113" s="47"/>
      <c r="V113" s="47"/>
      <c r="W113" s="123">
        <f>W114+W128</f>
        <v>0</v>
      </c>
      <c r="X113" s="47"/>
      <c r="Y113" s="123">
        <f>Y114+Y128</f>
        <v>0</v>
      </c>
      <c r="Z113" s="47"/>
      <c r="AA113" s="124">
        <f>AA114+AA128</f>
        <v>0</v>
      </c>
      <c r="AT113" s="17" t="s">
        <v>76</v>
      </c>
      <c r="AU113" s="17" t="s">
        <v>161</v>
      </c>
      <c r="BK113" s="125">
        <f>BK114+BK128</f>
        <v>572777</v>
      </c>
    </row>
    <row r="114" spans="2:63" s="9" customFormat="1" ht="37.35" customHeight="1">
      <c r="B114" s="126"/>
      <c r="C114" s="127"/>
      <c r="D114" s="128" t="s">
        <v>162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14">
        <f>BK114</f>
        <v>147797</v>
      </c>
      <c r="O114" s="202"/>
      <c r="P114" s="202"/>
      <c r="Q114" s="202"/>
      <c r="R114" s="129"/>
      <c r="T114" s="130"/>
      <c r="U114" s="127"/>
      <c r="V114" s="127"/>
      <c r="W114" s="131">
        <f>W115</f>
        <v>0</v>
      </c>
      <c r="X114" s="127"/>
      <c r="Y114" s="131">
        <f>Y115</f>
        <v>0</v>
      </c>
      <c r="Z114" s="127"/>
      <c r="AA114" s="132">
        <f>AA115</f>
        <v>0</v>
      </c>
      <c r="AR114" s="133" t="s">
        <v>85</v>
      </c>
      <c r="AT114" s="134" t="s">
        <v>76</v>
      </c>
      <c r="AU114" s="134" t="s">
        <v>77</v>
      </c>
      <c r="AY114" s="133" t="s">
        <v>187</v>
      </c>
      <c r="BK114" s="135">
        <f>BK115</f>
        <v>147797</v>
      </c>
    </row>
    <row r="115" spans="2:63" s="9" customFormat="1" ht="19.9" customHeight="1">
      <c r="B115" s="126"/>
      <c r="C115" s="127"/>
      <c r="D115" s="136" t="s">
        <v>1662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5">
        <f>BK115</f>
        <v>147797</v>
      </c>
      <c r="O115" s="216"/>
      <c r="P115" s="216"/>
      <c r="Q115" s="216"/>
      <c r="R115" s="129"/>
      <c r="T115" s="130"/>
      <c r="U115" s="127"/>
      <c r="V115" s="127"/>
      <c r="W115" s="131">
        <f>SUM(W116:W127)</f>
        <v>0</v>
      </c>
      <c r="X115" s="127"/>
      <c r="Y115" s="131">
        <f>SUM(Y116:Y127)</f>
        <v>0</v>
      </c>
      <c r="Z115" s="127"/>
      <c r="AA115" s="132">
        <f>SUM(AA116:AA127)</f>
        <v>0</v>
      </c>
      <c r="AR115" s="133" t="s">
        <v>85</v>
      </c>
      <c r="AT115" s="134" t="s">
        <v>76</v>
      </c>
      <c r="AU115" s="134" t="s">
        <v>85</v>
      </c>
      <c r="AY115" s="133" t="s">
        <v>187</v>
      </c>
      <c r="BK115" s="135">
        <f>SUM(BK116:BK127)</f>
        <v>147797</v>
      </c>
    </row>
    <row r="116" spans="2:65" s="1" customFormat="1" ht="22.5" customHeight="1">
      <c r="B116" s="137"/>
      <c r="C116" s="150" t="s">
        <v>85</v>
      </c>
      <c r="D116" s="150" t="s">
        <v>323</v>
      </c>
      <c r="E116" s="151" t="s">
        <v>1664</v>
      </c>
      <c r="F116" s="222" t="s">
        <v>1665</v>
      </c>
      <c r="G116" s="222"/>
      <c r="H116" s="222"/>
      <c r="I116" s="222"/>
      <c r="J116" s="152" t="s">
        <v>300</v>
      </c>
      <c r="K116" s="153">
        <v>82</v>
      </c>
      <c r="L116" s="223">
        <v>320</v>
      </c>
      <c r="M116" s="223"/>
      <c r="N116" s="223">
        <f aca="true" t="shared" si="0" ref="N116:N127">ROUND(L116*K116,2)</f>
        <v>26240</v>
      </c>
      <c r="O116" s="211"/>
      <c r="P116" s="211"/>
      <c r="Q116" s="211"/>
      <c r="R116" s="142"/>
      <c r="T116" s="143" t="s">
        <v>5</v>
      </c>
      <c r="U116" s="40" t="s">
        <v>42</v>
      </c>
      <c r="V116" s="144">
        <v>0</v>
      </c>
      <c r="W116" s="144">
        <f aca="true" t="shared" si="1" ref="W116:W127">V116*K116</f>
        <v>0</v>
      </c>
      <c r="X116" s="144">
        <v>0</v>
      </c>
      <c r="Y116" s="144">
        <f aca="true" t="shared" si="2" ref="Y116:Y127">X116*K116</f>
        <v>0</v>
      </c>
      <c r="Z116" s="144">
        <v>0</v>
      </c>
      <c r="AA116" s="145">
        <f aca="true" t="shared" si="3" ref="AA116:AA127">Z116*K116</f>
        <v>0</v>
      </c>
      <c r="AR116" s="17" t="s">
        <v>219</v>
      </c>
      <c r="AT116" s="17" t="s">
        <v>323</v>
      </c>
      <c r="AU116" s="17" t="s">
        <v>150</v>
      </c>
      <c r="AY116" s="17" t="s">
        <v>187</v>
      </c>
      <c r="BE116" s="146">
        <f aca="true" t="shared" si="4" ref="BE116:BE127">IF(U116="základní",N116,0)</f>
        <v>26240</v>
      </c>
      <c r="BF116" s="146">
        <f aca="true" t="shared" si="5" ref="BF116:BF127">IF(U116="snížená",N116,0)</f>
        <v>0</v>
      </c>
      <c r="BG116" s="146">
        <f aca="true" t="shared" si="6" ref="BG116:BG127">IF(U116="zákl. přenesená",N116,0)</f>
        <v>0</v>
      </c>
      <c r="BH116" s="146">
        <f aca="true" t="shared" si="7" ref="BH116:BH127">IF(U116="sníž. přenesená",N116,0)</f>
        <v>0</v>
      </c>
      <c r="BI116" s="146">
        <f aca="true" t="shared" si="8" ref="BI116:BI127">IF(U116="nulová",N116,0)</f>
        <v>0</v>
      </c>
      <c r="BJ116" s="17" t="s">
        <v>85</v>
      </c>
      <c r="BK116" s="146">
        <f aca="true" t="shared" si="9" ref="BK116:BK127">ROUND(L116*K116,2)</f>
        <v>26240</v>
      </c>
      <c r="BL116" s="17" t="s">
        <v>192</v>
      </c>
      <c r="BM116" s="17" t="s">
        <v>1666</v>
      </c>
    </row>
    <row r="117" spans="2:65" s="1" customFormat="1" ht="22.5" customHeight="1">
      <c r="B117" s="137"/>
      <c r="C117" s="150" t="s">
        <v>150</v>
      </c>
      <c r="D117" s="150" t="s">
        <v>323</v>
      </c>
      <c r="E117" s="151" t="s">
        <v>1667</v>
      </c>
      <c r="F117" s="222" t="s">
        <v>1668</v>
      </c>
      <c r="G117" s="222"/>
      <c r="H117" s="222"/>
      <c r="I117" s="222"/>
      <c r="J117" s="152" t="s">
        <v>300</v>
      </c>
      <c r="K117" s="153">
        <v>129</v>
      </c>
      <c r="L117" s="223">
        <v>430</v>
      </c>
      <c r="M117" s="223"/>
      <c r="N117" s="223">
        <f t="shared" si="0"/>
        <v>55470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</v>
      </c>
      <c r="W117" s="144">
        <f t="shared" si="1"/>
        <v>0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17" t="s">
        <v>219</v>
      </c>
      <c r="AT117" s="17" t="s">
        <v>323</v>
      </c>
      <c r="AU117" s="17" t="s">
        <v>150</v>
      </c>
      <c r="AY117" s="17" t="s">
        <v>187</v>
      </c>
      <c r="BE117" s="146">
        <f t="shared" si="4"/>
        <v>55470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7" t="s">
        <v>85</v>
      </c>
      <c r="BK117" s="146">
        <f t="shared" si="9"/>
        <v>55470</v>
      </c>
      <c r="BL117" s="17" t="s">
        <v>192</v>
      </c>
      <c r="BM117" s="17" t="s">
        <v>1669</v>
      </c>
    </row>
    <row r="118" spans="2:65" s="1" customFormat="1" ht="22.5" customHeight="1">
      <c r="B118" s="137"/>
      <c r="C118" s="150" t="s">
        <v>198</v>
      </c>
      <c r="D118" s="150" t="s">
        <v>323</v>
      </c>
      <c r="E118" s="151" t="s">
        <v>1670</v>
      </c>
      <c r="F118" s="222" t="s">
        <v>1671</v>
      </c>
      <c r="G118" s="222"/>
      <c r="H118" s="222"/>
      <c r="I118" s="222"/>
      <c r="J118" s="152" t="s">
        <v>300</v>
      </c>
      <c r="K118" s="153">
        <v>3.8</v>
      </c>
      <c r="L118" s="223">
        <v>520</v>
      </c>
      <c r="M118" s="223"/>
      <c r="N118" s="223">
        <f t="shared" si="0"/>
        <v>1976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7" t="s">
        <v>219</v>
      </c>
      <c r="AT118" s="17" t="s">
        <v>323</v>
      </c>
      <c r="AU118" s="17" t="s">
        <v>150</v>
      </c>
      <c r="AY118" s="17" t="s">
        <v>187</v>
      </c>
      <c r="BE118" s="146">
        <f t="shared" si="4"/>
        <v>1976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85</v>
      </c>
      <c r="BK118" s="146">
        <f t="shared" si="9"/>
        <v>1976</v>
      </c>
      <c r="BL118" s="17" t="s">
        <v>192</v>
      </c>
      <c r="BM118" s="17" t="s">
        <v>1672</v>
      </c>
    </row>
    <row r="119" spans="2:65" s="1" customFormat="1" ht="22.5" customHeight="1">
      <c r="B119" s="137"/>
      <c r="C119" s="150" t="s">
        <v>192</v>
      </c>
      <c r="D119" s="150" t="s">
        <v>323</v>
      </c>
      <c r="E119" s="151" t="s">
        <v>1673</v>
      </c>
      <c r="F119" s="222" t="s">
        <v>1674</v>
      </c>
      <c r="G119" s="222"/>
      <c r="H119" s="222"/>
      <c r="I119" s="222"/>
      <c r="J119" s="152" t="s">
        <v>300</v>
      </c>
      <c r="K119" s="153">
        <v>9</v>
      </c>
      <c r="L119" s="223">
        <v>480</v>
      </c>
      <c r="M119" s="223"/>
      <c r="N119" s="223">
        <f t="shared" si="0"/>
        <v>4320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7" t="s">
        <v>219</v>
      </c>
      <c r="AT119" s="17" t="s">
        <v>323</v>
      </c>
      <c r="AU119" s="17" t="s">
        <v>150</v>
      </c>
      <c r="AY119" s="17" t="s">
        <v>187</v>
      </c>
      <c r="BE119" s="146">
        <f t="shared" si="4"/>
        <v>4320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85</v>
      </c>
      <c r="BK119" s="146">
        <f t="shared" si="9"/>
        <v>4320</v>
      </c>
      <c r="BL119" s="17" t="s">
        <v>192</v>
      </c>
      <c r="BM119" s="17" t="s">
        <v>1675</v>
      </c>
    </row>
    <row r="120" spans="2:65" s="1" customFormat="1" ht="22.5" customHeight="1">
      <c r="B120" s="137"/>
      <c r="C120" s="150" t="s">
        <v>206</v>
      </c>
      <c r="D120" s="150" t="s">
        <v>323</v>
      </c>
      <c r="E120" s="151" t="s">
        <v>1676</v>
      </c>
      <c r="F120" s="222" t="s">
        <v>1677</v>
      </c>
      <c r="G120" s="222"/>
      <c r="H120" s="222"/>
      <c r="I120" s="222"/>
      <c r="J120" s="152" t="s">
        <v>300</v>
      </c>
      <c r="K120" s="153">
        <v>14.5</v>
      </c>
      <c r="L120" s="223">
        <v>510</v>
      </c>
      <c r="M120" s="223"/>
      <c r="N120" s="223">
        <f t="shared" si="0"/>
        <v>7395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7" t="s">
        <v>219</v>
      </c>
      <c r="AT120" s="17" t="s">
        <v>323</v>
      </c>
      <c r="AU120" s="17" t="s">
        <v>150</v>
      </c>
      <c r="AY120" s="17" t="s">
        <v>187</v>
      </c>
      <c r="BE120" s="146">
        <f t="shared" si="4"/>
        <v>7395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85</v>
      </c>
      <c r="BK120" s="146">
        <f t="shared" si="9"/>
        <v>7395</v>
      </c>
      <c r="BL120" s="17" t="s">
        <v>192</v>
      </c>
      <c r="BM120" s="17" t="s">
        <v>1678</v>
      </c>
    </row>
    <row r="121" spans="2:65" s="1" customFormat="1" ht="22.5" customHeight="1">
      <c r="B121" s="137"/>
      <c r="C121" s="150" t="s">
        <v>210</v>
      </c>
      <c r="D121" s="150" t="s">
        <v>323</v>
      </c>
      <c r="E121" s="151" t="s">
        <v>1679</v>
      </c>
      <c r="F121" s="222" t="s">
        <v>1680</v>
      </c>
      <c r="G121" s="222"/>
      <c r="H121" s="222"/>
      <c r="I121" s="222"/>
      <c r="J121" s="152" t="s">
        <v>300</v>
      </c>
      <c r="K121" s="153">
        <v>177.7</v>
      </c>
      <c r="L121" s="223">
        <v>40</v>
      </c>
      <c r="M121" s="223"/>
      <c r="N121" s="223">
        <f t="shared" si="0"/>
        <v>7108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7" t="s">
        <v>219</v>
      </c>
      <c r="AT121" s="17" t="s">
        <v>323</v>
      </c>
      <c r="AU121" s="17" t="s">
        <v>150</v>
      </c>
      <c r="AY121" s="17" t="s">
        <v>187</v>
      </c>
      <c r="BE121" s="146">
        <f t="shared" si="4"/>
        <v>7108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85</v>
      </c>
      <c r="BK121" s="146">
        <f t="shared" si="9"/>
        <v>7108</v>
      </c>
      <c r="BL121" s="17" t="s">
        <v>192</v>
      </c>
      <c r="BM121" s="17" t="s">
        <v>1681</v>
      </c>
    </row>
    <row r="122" spans="2:65" s="1" customFormat="1" ht="22.5" customHeight="1">
      <c r="B122" s="137"/>
      <c r="C122" s="150" t="s">
        <v>214</v>
      </c>
      <c r="D122" s="150" t="s">
        <v>323</v>
      </c>
      <c r="E122" s="151" t="s">
        <v>1682</v>
      </c>
      <c r="F122" s="222" t="s">
        <v>1224</v>
      </c>
      <c r="G122" s="222"/>
      <c r="H122" s="222"/>
      <c r="I122" s="222"/>
      <c r="J122" s="152" t="s">
        <v>300</v>
      </c>
      <c r="K122" s="153">
        <v>33.3</v>
      </c>
      <c r="L122" s="223">
        <v>140</v>
      </c>
      <c r="M122" s="223"/>
      <c r="N122" s="223">
        <f t="shared" si="0"/>
        <v>4662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7" t="s">
        <v>219</v>
      </c>
      <c r="AT122" s="17" t="s">
        <v>323</v>
      </c>
      <c r="AU122" s="17" t="s">
        <v>150</v>
      </c>
      <c r="AY122" s="17" t="s">
        <v>187</v>
      </c>
      <c r="BE122" s="146">
        <f t="shared" si="4"/>
        <v>4662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85</v>
      </c>
      <c r="BK122" s="146">
        <f t="shared" si="9"/>
        <v>4662</v>
      </c>
      <c r="BL122" s="17" t="s">
        <v>192</v>
      </c>
      <c r="BM122" s="17" t="s">
        <v>1683</v>
      </c>
    </row>
    <row r="123" spans="2:65" s="1" customFormat="1" ht="22.5" customHeight="1">
      <c r="B123" s="137"/>
      <c r="C123" s="138" t="s">
        <v>219</v>
      </c>
      <c r="D123" s="138" t="s">
        <v>188</v>
      </c>
      <c r="E123" s="139" t="s">
        <v>1684</v>
      </c>
      <c r="F123" s="210" t="s">
        <v>1671</v>
      </c>
      <c r="G123" s="210"/>
      <c r="H123" s="210"/>
      <c r="I123" s="210"/>
      <c r="J123" s="140" t="s">
        <v>300</v>
      </c>
      <c r="K123" s="141">
        <v>3.8</v>
      </c>
      <c r="L123" s="211">
        <v>140</v>
      </c>
      <c r="M123" s="211"/>
      <c r="N123" s="211">
        <f t="shared" si="0"/>
        <v>532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192</v>
      </c>
      <c r="AT123" s="17" t="s">
        <v>188</v>
      </c>
      <c r="AU123" s="17" t="s">
        <v>150</v>
      </c>
      <c r="AY123" s="17" t="s">
        <v>187</v>
      </c>
      <c r="BE123" s="146">
        <f t="shared" si="4"/>
        <v>532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85</v>
      </c>
      <c r="BK123" s="146">
        <f t="shared" si="9"/>
        <v>532</v>
      </c>
      <c r="BL123" s="17" t="s">
        <v>192</v>
      </c>
      <c r="BM123" s="17" t="s">
        <v>1685</v>
      </c>
    </row>
    <row r="124" spans="2:65" s="1" customFormat="1" ht="22.5" customHeight="1">
      <c r="B124" s="137"/>
      <c r="C124" s="138" t="s">
        <v>223</v>
      </c>
      <c r="D124" s="138" t="s">
        <v>188</v>
      </c>
      <c r="E124" s="139" t="s">
        <v>1686</v>
      </c>
      <c r="F124" s="210" t="s">
        <v>1674</v>
      </c>
      <c r="G124" s="210"/>
      <c r="H124" s="210"/>
      <c r="I124" s="210"/>
      <c r="J124" s="140" t="s">
        <v>300</v>
      </c>
      <c r="K124" s="141">
        <v>9</v>
      </c>
      <c r="L124" s="211">
        <v>150</v>
      </c>
      <c r="M124" s="211"/>
      <c r="N124" s="211">
        <f t="shared" si="0"/>
        <v>1350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 t="shared" si="4"/>
        <v>1350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85</v>
      </c>
      <c r="BK124" s="146">
        <f t="shared" si="9"/>
        <v>1350</v>
      </c>
      <c r="BL124" s="17" t="s">
        <v>192</v>
      </c>
      <c r="BM124" s="17" t="s">
        <v>1687</v>
      </c>
    </row>
    <row r="125" spans="2:65" s="1" customFormat="1" ht="22.5" customHeight="1">
      <c r="B125" s="137"/>
      <c r="C125" s="138" t="s">
        <v>227</v>
      </c>
      <c r="D125" s="138" t="s">
        <v>188</v>
      </c>
      <c r="E125" s="139" t="s">
        <v>1688</v>
      </c>
      <c r="F125" s="210" t="s">
        <v>1677</v>
      </c>
      <c r="G125" s="210"/>
      <c r="H125" s="210"/>
      <c r="I125" s="210"/>
      <c r="J125" s="140" t="s">
        <v>300</v>
      </c>
      <c r="K125" s="141">
        <v>14.5</v>
      </c>
      <c r="L125" s="211">
        <v>160</v>
      </c>
      <c r="M125" s="211"/>
      <c r="N125" s="211">
        <f t="shared" si="0"/>
        <v>2320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192</v>
      </c>
      <c r="AT125" s="17" t="s">
        <v>188</v>
      </c>
      <c r="AU125" s="17" t="s">
        <v>150</v>
      </c>
      <c r="AY125" s="17" t="s">
        <v>187</v>
      </c>
      <c r="BE125" s="146">
        <f t="shared" si="4"/>
        <v>2320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85</v>
      </c>
      <c r="BK125" s="146">
        <f t="shared" si="9"/>
        <v>2320</v>
      </c>
      <c r="BL125" s="17" t="s">
        <v>192</v>
      </c>
      <c r="BM125" s="17" t="s">
        <v>1689</v>
      </c>
    </row>
    <row r="126" spans="2:65" s="1" customFormat="1" ht="22.5" customHeight="1">
      <c r="B126" s="137"/>
      <c r="C126" s="138" t="s">
        <v>231</v>
      </c>
      <c r="D126" s="138" t="s">
        <v>188</v>
      </c>
      <c r="E126" s="139" t="s">
        <v>1690</v>
      </c>
      <c r="F126" s="210" t="s">
        <v>1680</v>
      </c>
      <c r="G126" s="210"/>
      <c r="H126" s="210"/>
      <c r="I126" s="210"/>
      <c r="J126" s="140" t="s">
        <v>300</v>
      </c>
      <c r="K126" s="141">
        <v>177.7</v>
      </c>
      <c r="L126" s="211">
        <v>160</v>
      </c>
      <c r="M126" s="211"/>
      <c r="N126" s="211">
        <f t="shared" si="0"/>
        <v>28432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 t="shared" si="4"/>
        <v>28432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85</v>
      </c>
      <c r="BK126" s="146">
        <f t="shared" si="9"/>
        <v>28432</v>
      </c>
      <c r="BL126" s="17" t="s">
        <v>192</v>
      </c>
      <c r="BM126" s="17" t="s">
        <v>1691</v>
      </c>
    </row>
    <row r="127" spans="2:65" s="1" customFormat="1" ht="22.5" customHeight="1">
      <c r="B127" s="137"/>
      <c r="C127" s="138" t="s">
        <v>235</v>
      </c>
      <c r="D127" s="138" t="s">
        <v>188</v>
      </c>
      <c r="E127" s="139" t="s">
        <v>1692</v>
      </c>
      <c r="F127" s="210" t="s">
        <v>1224</v>
      </c>
      <c r="G127" s="210"/>
      <c r="H127" s="210"/>
      <c r="I127" s="210"/>
      <c r="J127" s="140" t="s">
        <v>300</v>
      </c>
      <c r="K127" s="141">
        <v>33.3</v>
      </c>
      <c r="L127" s="211">
        <v>240</v>
      </c>
      <c r="M127" s="211"/>
      <c r="N127" s="211">
        <f t="shared" si="0"/>
        <v>7992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192</v>
      </c>
      <c r="AT127" s="17" t="s">
        <v>188</v>
      </c>
      <c r="AU127" s="17" t="s">
        <v>150</v>
      </c>
      <c r="AY127" s="17" t="s">
        <v>187</v>
      </c>
      <c r="BE127" s="146">
        <f t="shared" si="4"/>
        <v>7992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85</v>
      </c>
      <c r="BK127" s="146">
        <f t="shared" si="9"/>
        <v>7992</v>
      </c>
      <c r="BL127" s="17" t="s">
        <v>192</v>
      </c>
      <c r="BM127" s="17" t="s">
        <v>1693</v>
      </c>
    </row>
    <row r="128" spans="2:63" s="9" customFormat="1" ht="37.35" customHeight="1">
      <c r="B128" s="126"/>
      <c r="C128" s="127"/>
      <c r="D128" s="128" t="s">
        <v>168</v>
      </c>
      <c r="E128" s="128"/>
      <c r="F128" s="128"/>
      <c r="G128" s="128"/>
      <c r="H128" s="128"/>
      <c r="I128" s="128"/>
      <c r="J128" s="128"/>
      <c r="K128" s="128"/>
      <c r="L128" s="128"/>
      <c r="M128" s="128"/>
      <c r="N128" s="219">
        <f>BK128</f>
        <v>424980</v>
      </c>
      <c r="O128" s="220"/>
      <c r="P128" s="220"/>
      <c r="Q128" s="220"/>
      <c r="R128" s="129"/>
      <c r="T128" s="130"/>
      <c r="U128" s="127"/>
      <c r="V128" s="127"/>
      <c r="W128" s="131">
        <f>W129</f>
        <v>0</v>
      </c>
      <c r="X128" s="127"/>
      <c r="Y128" s="131">
        <f>Y129</f>
        <v>0</v>
      </c>
      <c r="Z128" s="127"/>
      <c r="AA128" s="132">
        <f>AA129</f>
        <v>0</v>
      </c>
      <c r="AR128" s="133" t="s">
        <v>150</v>
      </c>
      <c r="AT128" s="134" t="s">
        <v>76</v>
      </c>
      <c r="AU128" s="134" t="s">
        <v>77</v>
      </c>
      <c r="AY128" s="133" t="s">
        <v>187</v>
      </c>
      <c r="BK128" s="135">
        <f>BK129</f>
        <v>424980</v>
      </c>
    </row>
    <row r="129" spans="2:63" s="9" customFormat="1" ht="19.9" customHeight="1">
      <c r="B129" s="126"/>
      <c r="C129" s="127"/>
      <c r="D129" s="136" t="s">
        <v>1663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15">
        <f>BK129</f>
        <v>424980</v>
      </c>
      <c r="O129" s="216"/>
      <c r="P129" s="216"/>
      <c r="Q129" s="216"/>
      <c r="R129" s="129"/>
      <c r="T129" s="130"/>
      <c r="U129" s="127"/>
      <c r="V129" s="127"/>
      <c r="W129" s="131">
        <f>SUM(W130:W145)</f>
        <v>0</v>
      </c>
      <c r="X129" s="127"/>
      <c r="Y129" s="131">
        <f>SUM(Y130:Y145)</f>
        <v>0</v>
      </c>
      <c r="Z129" s="127"/>
      <c r="AA129" s="132">
        <f>SUM(AA130:AA145)</f>
        <v>0</v>
      </c>
      <c r="AR129" s="133" t="s">
        <v>150</v>
      </c>
      <c r="AT129" s="134" t="s">
        <v>76</v>
      </c>
      <c r="AU129" s="134" t="s">
        <v>85</v>
      </c>
      <c r="AY129" s="133" t="s">
        <v>187</v>
      </c>
      <c r="BK129" s="135">
        <f>SUM(BK130:BK145)</f>
        <v>424980</v>
      </c>
    </row>
    <row r="130" spans="2:65" s="1" customFormat="1" ht="31.5" customHeight="1">
      <c r="B130" s="137"/>
      <c r="C130" s="150" t="s">
        <v>239</v>
      </c>
      <c r="D130" s="150" t="s">
        <v>323</v>
      </c>
      <c r="E130" s="151" t="s">
        <v>1694</v>
      </c>
      <c r="F130" s="222" t="s">
        <v>1695</v>
      </c>
      <c r="G130" s="222"/>
      <c r="H130" s="222"/>
      <c r="I130" s="222"/>
      <c r="J130" s="152" t="s">
        <v>196</v>
      </c>
      <c r="K130" s="153">
        <v>40</v>
      </c>
      <c r="L130" s="223">
        <v>320</v>
      </c>
      <c r="M130" s="223"/>
      <c r="N130" s="223">
        <f aca="true" t="shared" si="10" ref="N130:N145">ROUND(L130*K130,2)</f>
        <v>12800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 aca="true" t="shared" si="11" ref="W130:W145">V130*K130</f>
        <v>0</v>
      </c>
      <c r="X130" s="144">
        <v>0</v>
      </c>
      <c r="Y130" s="144">
        <f aca="true" t="shared" si="12" ref="Y130:Y145">X130*K130</f>
        <v>0</v>
      </c>
      <c r="Z130" s="144">
        <v>0</v>
      </c>
      <c r="AA130" s="145">
        <f aca="true" t="shared" si="13" ref="AA130:AA145">Z130*K130</f>
        <v>0</v>
      </c>
      <c r="AR130" s="17" t="s">
        <v>378</v>
      </c>
      <c r="AT130" s="17" t="s">
        <v>323</v>
      </c>
      <c r="AU130" s="17" t="s">
        <v>150</v>
      </c>
      <c r="AY130" s="17" t="s">
        <v>187</v>
      </c>
      <c r="BE130" s="146">
        <f aca="true" t="shared" si="14" ref="BE130:BE145">IF(U130="základní",N130,0)</f>
        <v>12800</v>
      </c>
      <c r="BF130" s="146">
        <f aca="true" t="shared" si="15" ref="BF130:BF145">IF(U130="snížená",N130,0)</f>
        <v>0</v>
      </c>
      <c r="BG130" s="146">
        <f aca="true" t="shared" si="16" ref="BG130:BG145">IF(U130="zákl. přenesená",N130,0)</f>
        <v>0</v>
      </c>
      <c r="BH130" s="146">
        <f aca="true" t="shared" si="17" ref="BH130:BH145">IF(U130="sníž. přenesená",N130,0)</f>
        <v>0</v>
      </c>
      <c r="BI130" s="146">
        <f aca="true" t="shared" si="18" ref="BI130:BI145">IF(U130="nulová",N130,0)</f>
        <v>0</v>
      </c>
      <c r="BJ130" s="17" t="s">
        <v>85</v>
      </c>
      <c r="BK130" s="146">
        <f aca="true" t="shared" si="19" ref="BK130:BK145">ROUND(L130*K130,2)</f>
        <v>12800</v>
      </c>
      <c r="BL130" s="17" t="s">
        <v>250</v>
      </c>
      <c r="BM130" s="17" t="s">
        <v>1696</v>
      </c>
    </row>
    <row r="131" spans="2:65" s="1" customFormat="1" ht="22.5" customHeight="1">
      <c r="B131" s="137"/>
      <c r="C131" s="150" t="s">
        <v>243</v>
      </c>
      <c r="D131" s="150" t="s">
        <v>323</v>
      </c>
      <c r="E131" s="151" t="s">
        <v>1697</v>
      </c>
      <c r="F131" s="222" t="s">
        <v>1698</v>
      </c>
      <c r="G131" s="222"/>
      <c r="H131" s="222"/>
      <c r="I131" s="222"/>
      <c r="J131" s="152" t="s">
        <v>1186</v>
      </c>
      <c r="K131" s="153">
        <v>7</v>
      </c>
      <c r="L131" s="223">
        <v>120</v>
      </c>
      <c r="M131" s="223"/>
      <c r="N131" s="223">
        <f t="shared" si="10"/>
        <v>840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 t="shared" si="11"/>
        <v>0</v>
      </c>
      <c r="X131" s="144">
        <v>0</v>
      </c>
      <c r="Y131" s="144">
        <f t="shared" si="12"/>
        <v>0</v>
      </c>
      <c r="Z131" s="144">
        <v>0</v>
      </c>
      <c r="AA131" s="145">
        <f t="shared" si="13"/>
        <v>0</v>
      </c>
      <c r="AR131" s="17" t="s">
        <v>378</v>
      </c>
      <c r="AT131" s="17" t="s">
        <v>323</v>
      </c>
      <c r="AU131" s="17" t="s">
        <v>150</v>
      </c>
      <c r="AY131" s="17" t="s">
        <v>187</v>
      </c>
      <c r="BE131" s="146">
        <f t="shared" si="14"/>
        <v>840</v>
      </c>
      <c r="BF131" s="146">
        <f t="shared" si="15"/>
        <v>0</v>
      </c>
      <c r="BG131" s="146">
        <f t="shared" si="16"/>
        <v>0</v>
      </c>
      <c r="BH131" s="146">
        <f t="shared" si="17"/>
        <v>0</v>
      </c>
      <c r="BI131" s="146">
        <f t="shared" si="18"/>
        <v>0</v>
      </c>
      <c r="BJ131" s="17" t="s">
        <v>85</v>
      </c>
      <c r="BK131" s="146">
        <f t="shared" si="19"/>
        <v>840</v>
      </c>
      <c r="BL131" s="17" t="s">
        <v>250</v>
      </c>
      <c r="BM131" s="17" t="s">
        <v>1699</v>
      </c>
    </row>
    <row r="132" spans="2:65" s="1" customFormat="1" ht="22.5" customHeight="1">
      <c r="B132" s="137"/>
      <c r="C132" s="150" t="s">
        <v>11</v>
      </c>
      <c r="D132" s="150" t="s">
        <v>323</v>
      </c>
      <c r="E132" s="151" t="s">
        <v>1700</v>
      </c>
      <c r="F132" s="222" t="s">
        <v>1701</v>
      </c>
      <c r="G132" s="222"/>
      <c r="H132" s="222"/>
      <c r="I132" s="222"/>
      <c r="J132" s="152" t="s">
        <v>1186</v>
      </c>
      <c r="K132" s="153">
        <v>2</v>
      </c>
      <c r="L132" s="223">
        <v>180</v>
      </c>
      <c r="M132" s="223"/>
      <c r="N132" s="223">
        <f t="shared" si="10"/>
        <v>360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</v>
      </c>
      <c r="W132" s="144">
        <f t="shared" si="11"/>
        <v>0</v>
      </c>
      <c r="X132" s="144">
        <v>0</v>
      </c>
      <c r="Y132" s="144">
        <f t="shared" si="12"/>
        <v>0</v>
      </c>
      <c r="Z132" s="144">
        <v>0</v>
      </c>
      <c r="AA132" s="145">
        <f t="shared" si="13"/>
        <v>0</v>
      </c>
      <c r="AR132" s="17" t="s">
        <v>378</v>
      </c>
      <c r="AT132" s="17" t="s">
        <v>323</v>
      </c>
      <c r="AU132" s="17" t="s">
        <v>150</v>
      </c>
      <c r="AY132" s="17" t="s">
        <v>187</v>
      </c>
      <c r="BE132" s="146">
        <f t="shared" si="14"/>
        <v>360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85</v>
      </c>
      <c r="BK132" s="146">
        <f t="shared" si="19"/>
        <v>360</v>
      </c>
      <c r="BL132" s="17" t="s">
        <v>250</v>
      </c>
      <c r="BM132" s="17" t="s">
        <v>1702</v>
      </c>
    </row>
    <row r="133" spans="2:65" s="1" customFormat="1" ht="22.5" customHeight="1">
      <c r="B133" s="137"/>
      <c r="C133" s="150" t="s">
        <v>250</v>
      </c>
      <c r="D133" s="150" t="s">
        <v>323</v>
      </c>
      <c r="E133" s="151" t="s">
        <v>1703</v>
      </c>
      <c r="F133" s="222" t="s">
        <v>1704</v>
      </c>
      <c r="G133" s="222"/>
      <c r="H133" s="222"/>
      <c r="I133" s="222"/>
      <c r="J133" s="152" t="s">
        <v>1186</v>
      </c>
      <c r="K133" s="153">
        <v>1</v>
      </c>
      <c r="L133" s="223">
        <v>400</v>
      </c>
      <c r="M133" s="223"/>
      <c r="N133" s="223">
        <f t="shared" si="10"/>
        <v>400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</v>
      </c>
      <c r="W133" s="144">
        <f t="shared" si="11"/>
        <v>0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378</v>
      </c>
      <c r="AT133" s="17" t="s">
        <v>323</v>
      </c>
      <c r="AU133" s="17" t="s">
        <v>150</v>
      </c>
      <c r="AY133" s="17" t="s">
        <v>187</v>
      </c>
      <c r="BE133" s="146">
        <f t="shared" si="14"/>
        <v>400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85</v>
      </c>
      <c r="BK133" s="146">
        <f t="shared" si="19"/>
        <v>400</v>
      </c>
      <c r="BL133" s="17" t="s">
        <v>250</v>
      </c>
      <c r="BM133" s="17" t="s">
        <v>1705</v>
      </c>
    </row>
    <row r="134" spans="2:65" s="1" customFormat="1" ht="22.5" customHeight="1">
      <c r="B134" s="137"/>
      <c r="C134" s="150" t="s">
        <v>254</v>
      </c>
      <c r="D134" s="150" t="s">
        <v>323</v>
      </c>
      <c r="E134" s="151" t="s">
        <v>1706</v>
      </c>
      <c r="F134" s="222" t="s">
        <v>1707</v>
      </c>
      <c r="G134" s="222"/>
      <c r="H134" s="222"/>
      <c r="I134" s="222"/>
      <c r="J134" s="152" t="s">
        <v>1186</v>
      </c>
      <c r="K134" s="153">
        <v>2</v>
      </c>
      <c r="L134" s="223">
        <v>3500</v>
      </c>
      <c r="M134" s="223"/>
      <c r="N134" s="223">
        <f t="shared" si="10"/>
        <v>7000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1"/>
        <v>0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7" t="s">
        <v>378</v>
      </c>
      <c r="AT134" s="17" t="s">
        <v>323</v>
      </c>
      <c r="AU134" s="17" t="s">
        <v>150</v>
      </c>
      <c r="AY134" s="17" t="s">
        <v>187</v>
      </c>
      <c r="BE134" s="146">
        <f t="shared" si="14"/>
        <v>7000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85</v>
      </c>
      <c r="BK134" s="146">
        <f t="shared" si="19"/>
        <v>7000</v>
      </c>
      <c r="BL134" s="17" t="s">
        <v>250</v>
      </c>
      <c r="BM134" s="17" t="s">
        <v>1708</v>
      </c>
    </row>
    <row r="135" spans="2:65" s="1" customFormat="1" ht="22.5" customHeight="1">
      <c r="B135" s="137"/>
      <c r="C135" s="150" t="s">
        <v>258</v>
      </c>
      <c r="D135" s="150" t="s">
        <v>323</v>
      </c>
      <c r="E135" s="151" t="s">
        <v>1709</v>
      </c>
      <c r="F135" s="222" t="s">
        <v>1710</v>
      </c>
      <c r="G135" s="222"/>
      <c r="H135" s="222"/>
      <c r="I135" s="222"/>
      <c r="J135" s="152" t="s">
        <v>1186</v>
      </c>
      <c r="K135" s="153">
        <v>1</v>
      </c>
      <c r="L135" s="223">
        <v>4200</v>
      </c>
      <c r="M135" s="223"/>
      <c r="N135" s="223">
        <f t="shared" si="10"/>
        <v>4200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 t="shared" si="11"/>
        <v>0</v>
      </c>
      <c r="X135" s="144">
        <v>0</v>
      </c>
      <c r="Y135" s="144">
        <f t="shared" si="12"/>
        <v>0</v>
      </c>
      <c r="Z135" s="144">
        <v>0</v>
      </c>
      <c r="AA135" s="145">
        <f t="shared" si="13"/>
        <v>0</v>
      </c>
      <c r="AR135" s="17" t="s">
        <v>378</v>
      </c>
      <c r="AT135" s="17" t="s">
        <v>323</v>
      </c>
      <c r="AU135" s="17" t="s">
        <v>150</v>
      </c>
      <c r="AY135" s="17" t="s">
        <v>187</v>
      </c>
      <c r="BE135" s="146">
        <f t="shared" si="14"/>
        <v>4200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85</v>
      </c>
      <c r="BK135" s="146">
        <f t="shared" si="19"/>
        <v>4200</v>
      </c>
      <c r="BL135" s="17" t="s">
        <v>250</v>
      </c>
      <c r="BM135" s="17" t="s">
        <v>1711</v>
      </c>
    </row>
    <row r="136" spans="2:65" s="1" customFormat="1" ht="31.5" customHeight="1">
      <c r="B136" s="137"/>
      <c r="C136" s="150" t="s">
        <v>262</v>
      </c>
      <c r="D136" s="150" t="s">
        <v>323</v>
      </c>
      <c r="E136" s="151" t="s">
        <v>1712</v>
      </c>
      <c r="F136" s="222" t="s">
        <v>1713</v>
      </c>
      <c r="G136" s="222"/>
      <c r="H136" s="222"/>
      <c r="I136" s="222"/>
      <c r="J136" s="152" t="s">
        <v>1186</v>
      </c>
      <c r="K136" s="153">
        <v>70</v>
      </c>
      <c r="L136" s="223">
        <v>4000</v>
      </c>
      <c r="M136" s="223"/>
      <c r="N136" s="223">
        <f t="shared" si="10"/>
        <v>280000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1"/>
        <v>0</v>
      </c>
      <c r="X136" s="144">
        <v>0</v>
      </c>
      <c r="Y136" s="144">
        <f t="shared" si="12"/>
        <v>0</v>
      </c>
      <c r="Z136" s="144">
        <v>0</v>
      </c>
      <c r="AA136" s="145">
        <f t="shared" si="13"/>
        <v>0</v>
      </c>
      <c r="AR136" s="17" t="s">
        <v>378</v>
      </c>
      <c r="AT136" s="17" t="s">
        <v>323</v>
      </c>
      <c r="AU136" s="17" t="s">
        <v>150</v>
      </c>
      <c r="AY136" s="17" t="s">
        <v>187</v>
      </c>
      <c r="BE136" s="146">
        <f t="shared" si="14"/>
        <v>280000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85</v>
      </c>
      <c r="BK136" s="146">
        <f t="shared" si="19"/>
        <v>280000</v>
      </c>
      <c r="BL136" s="17" t="s">
        <v>250</v>
      </c>
      <c r="BM136" s="17" t="s">
        <v>1714</v>
      </c>
    </row>
    <row r="137" spans="2:65" s="1" customFormat="1" ht="22.5" customHeight="1">
      <c r="B137" s="137"/>
      <c r="C137" s="150" t="s">
        <v>266</v>
      </c>
      <c r="D137" s="150" t="s">
        <v>323</v>
      </c>
      <c r="E137" s="151" t="s">
        <v>1715</v>
      </c>
      <c r="F137" s="222" t="s">
        <v>1716</v>
      </c>
      <c r="G137" s="222"/>
      <c r="H137" s="222"/>
      <c r="I137" s="222"/>
      <c r="J137" s="152" t="s">
        <v>191</v>
      </c>
      <c r="K137" s="153">
        <v>130</v>
      </c>
      <c r="L137" s="223">
        <v>110</v>
      </c>
      <c r="M137" s="223"/>
      <c r="N137" s="223">
        <f t="shared" si="10"/>
        <v>14300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</v>
      </c>
      <c r="W137" s="144">
        <f t="shared" si="11"/>
        <v>0</v>
      </c>
      <c r="X137" s="144">
        <v>0</v>
      </c>
      <c r="Y137" s="144">
        <f t="shared" si="12"/>
        <v>0</v>
      </c>
      <c r="Z137" s="144">
        <v>0</v>
      </c>
      <c r="AA137" s="145">
        <f t="shared" si="13"/>
        <v>0</v>
      </c>
      <c r="AR137" s="17" t="s">
        <v>378</v>
      </c>
      <c r="AT137" s="17" t="s">
        <v>323</v>
      </c>
      <c r="AU137" s="17" t="s">
        <v>150</v>
      </c>
      <c r="AY137" s="17" t="s">
        <v>187</v>
      </c>
      <c r="BE137" s="146">
        <f t="shared" si="14"/>
        <v>14300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85</v>
      </c>
      <c r="BK137" s="146">
        <f t="shared" si="19"/>
        <v>14300</v>
      </c>
      <c r="BL137" s="17" t="s">
        <v>250</v>
      </c>
      <c r="BM137" s="17" t="s">
        <v>1717</v>
      </c>
    </row>
    <row r="138" spans="2:65" s="1" customFormat="1" ht="31.5" customHeight="1">
      <c r="B138" s="137"/>
      <c r="C138" s="138" t="s">
        <v>10</v>
      </c>
      <c r="D138" s="138" t="s">
        <v>188</v>
      </c>
      <c r="E138" s="139" t="s">
        <v>1718</v>
      </c>
      <c r="F138" s="210" t="s">
        <v>1695</v>
      </c>
      <c r="G138" s="210"/>
      <c r="H138" s="210"/>
      <c r="I138" s="210"/>
      <c r="J138" s="140" t="s">
        <v>196</v>
      </c>
      <c r="K138" s="141">
        <v>40</v>
      </c>
      <c r="L138" s="211">
        <v>80</v>
      </c>
      <c r="M138" s="211"/>
      <c r="N138" s="211">
        <f t="shared" si="10"/>
        <v>3200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</v>
      </c>
      <c r="W138" s="144">
        <f t="shared" si="11"/>
        <v>0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250</v>
      </c>
      <c r="AT138" s="17" t="s">
        <v>188</v>
      </c>
      <c r="AU138" s="17" t="s">
        <v>150</v>
      </c>
      <c r="AY138" s="17" t="s">
        <v>187</v>
      </c>
      <c r="BE138" s="146">
        <f t="shared" si="14"/>
        <v>3200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85</v>
      </c>
      <c r="BK138" s="146">
        <f t="shared" si="19"/>
        <v>3200</v>
      </c>
      <c r="BL138" s="17" t="s">
        <v>250</v>
      </c>
      <c r="BM138" s="17" t="s">
        <v>1719</v>
      </c>
    </row>
    <row r="139" spans="2:65" s="1" customFormat="1" ht="22.5" customHeight="1">
      <c r="B139" s="137"/>
      <c r="C139" s="138" t="s">
        <v>273</v>
      </c>
      <c r="D139" s="138" t="s">
        <v>188</v>
      </c>
      <c r="E139" s="139" t="s">
        <v>1720</v>
      </c>
      <c r="F139" s="210" t="s">
        <v>1698</v>
      </c>
      <c r="G139" s="210"/>
      <c r="H139" s="210"/>
      <c r="I139" s="210"/>
      <c r="J139" s="140" t="s">
        <v>1186</v>
      </c>
      <c r="K139" s="141">
        <v>7</v>
      </c>
      <c r="L139" s="211">
        <v>90</v>
      </c>
      <c r="M139" s="211"/>
      <c r="N139" s="211">
        <f t="shared" si="10"/>
        <v>630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</v>
      </c>
      <c r="W139" s="144">
        <f t="shared" si="11"/>
        <v>0</v>
      </c>
      <c r="X139" s="144">
        <v>0</v>
      </c>
      <c r="Y139" s="144">
        <f t="shared" si="12"/>
        <v>0</v>
      </c>
      <c r="Z139" s="144">
        <v>0</v>
      </c>
      <c r="AA139" s="145">
        <f t="shared" si="13"/>
        <v>0</v>
      </c>
      <c r="AR139" s="17" t="s">
        <v>250</v>
      </c>
      <c r="AT139" s="17" t="s">
        <v>188</v>
      </c>
      <c r="AU139" s="17" t="s">
        <v>150</v>
      </c>
      <c r="AY139" s="17" t="s">
        <v>187</v>
      </c>
      <c r="BE139" s="146">
        <f t="shared" si="14"/>
        <v>630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85</v>
      </c>
      <c r="BK139" s="146">
        <f t="shared" si="19"/>
        <v>630</v>
      </c>
      <c r="BL139" s="17" t="s">
        <v>250</v>
      </c>
      <c r="BM139" s="17" t="s">
        <v>1721</v>
      </c>
    </row>
    <row r="140" spans="2:65" s="1" customFormat="1" ht="22.5" customHeight="1">
      <c r="B140" s="137"/>
      <c r="C140" s="138" t="s">
        <v>277</v>
      </c>
      <c r="D140" s="138" t="s">
        <v>188</v>
      </c>
      <c r="E140" s="139" t="s">
        <v>1722</v>
      </c>
      <c r="F140" s="210" t="s">
        <v>1701</v>
      </c>
      <c r="G140" s="210"/>
      <c r="H140" s="210"/>
      <c r="I140" s="210"/>
      <c r="J140" s="140" t="s">
        <v>1186</v>
      </c>
      <c r="K140" s="141">
        <v>2</v>
      </c>
      <c r="L140" s="211">
        <v>90</v>
      </c>
      <c r="M140" s="211"/>
      <c r="N140" s="211">
        <f t="shared" si="10"/>
        <v>180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</v>
      </c>
      <c r="W140" s="144">
        <f t="shared" si="11"/>
        <v>0</v>
      </c>
      <c r="X140" s="144">
        <v>0</v>
      </c>
      <c r="Y140" s="144">
        <f t="shared" si="12"/>
        <v>0</v>
      </c>
      <c r="Z140" s="144">
        <v>0</v>
      </c>
      <c r="AA140" s="145">
        <f t="shared" si="13"/>
        <v>0</v>
      </c>
      <c r="AR140" s="17" t="s">
        <v>250</v>
      </c>
      <c r="AT140" s="17" t="s">
        <v>188</v>
      </c>
      <c r="AU140" s="17" t="s">
        <v>150</v>
      </c>
      <c r="AY140" s="17" t="s">
        <v>187</v>
      </c>
      <c r="BE140" s="146">
        <f t="shared" si="14"/>
        <v>180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85</v>
      </c>
      <c r="BK140" s="146">
        <f t="shared" si="19"/>
        <v>180</v>
      </c>
      <c r="BL140" s="17" t="s">
        <v>250</v>
      </c>
      <c r="BM140" s="17" t="s">
        <v>1723</v>
      </c>
    </row>
    <row r="141" spans="2:65" s="1" customFormat="1" ht="22.5" customHeight="1">
      <c r="B141" s="137"/>
      <c r="C141" s="138" t="s">
        <v>281</v>
      </c>
      <c r="D141" s="138" t="s">
        <v>188</v>
      </c>
      <c r="E141" s="139" t="s">
        <v>1724</v>
      </c>
      <c r="F141" s="210" t="s">
        <v>1704</v>
      </c>
      <c r="G141" s="210"/>
      <c r="H141" s="210"/>
      <c r="I141" s="210"/>
      <c r="J141" s="140" t="s">
        <v>1186</v>
      </c>
      <c r="K141" s="141">
        <v>1</v>
      </c>
      <c r="L141" s="211">
        <v>90</v>
      </c>
      <c r="M141" s="211"/>
      <c r="N141" s="211">
        <f t="shared" si="10"/>
        <v>90</v>
      </c>
      <c r="O141" s="211"/>
      <c r="P141" s="211"/>
      <c r="Q141" s="211"/>
      <c r="R141" s="142"/>
      <c r="T141" s="143" t="s">
        <v>5</v>
      </c>
      <c r="U141" s="40" t="s">
        <v>42</v>
      </c>
      <c r="V141" s="144">
        <v>0</v>
      </c>
      <c r="W141" s="144">
        <f t="shared" si="11"/>
        <v>0</v>
      </c>
      <c r="X141" s="144">
        <v>0</v>
      </c>
      <c r="Y141" s="144">
        <f t="shared" si="12"/>
        <v>0</v>
      </c>
      <c r="Z141" s="144">
        <v>0</v>
      </c>
      <c r="AA141" s="145">
        <f t="shared" si="13"/>
        <v>0</v>
      </c>
      <c r="AR141" s="17" t="s">
        <v>250</v>
      </c>
      <c r="AT141" s="17" t="s">
        <v>188</v>
      </c>
      <c r="AU141" s="17" t="s">
        <v>150</v>
      </c>
      <c r="AY141" s="17" t="s">
        <v>187</v>
      </c>
      <c r="BE141" s="146">
        <f t="shared" si="14"/>
        <v>90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85</v>
      </c>
      <c r="BK141" s="146">
        <f t="shared" si="19"/>
        <v>90</v>
      </c>
      <c r="BL141" s="17" t="s">
        <v>250</v>
      </c>
      <c r="BM141" s="17" t="s">
        <v>1725</v>
      </c>
    </row>
    <row r="142" spans="2:65" s="1" customFormat="1" ht="22.5" customHeight="1">
      <c r="B142" s="137"/>
      <c r="C142" s="138" t="s">
        <v>285</v>
      </c>
      <c r="D142" s="138" t="s">
        <v>188</v>
      </c>
      <c r="E142" s="139" t="s">
        <v>1726</v>
      </c>
      <c r="F142" s="210" t="s">
        <v>1707</v>
      </c>
      <c r="G142" s="210"/>
      <c r="H142" s="210"/>
      <c r="I142" s="210"/>
      <c r="J142" s="140" t="s">
        <v>1186</v>
      </c>
      <c r="K142" s="141">
        <v>2</v>
      </c>
      <c r="L142" s="211">
        <v>120</v>
      </c>
      <c r="M142" s="211"/>
      <c r="N142" s="211">
        <f t="shared" si="10"/>
        <v>240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</v>
      </c>
      <c r="W142" s="144">
        <f t="shared" si="11"/>
        <v>0</v>
      </c>
      <c r="X142" s="144">
        <v>0</v>
      </c>
      <c r="Y142" s="144">
        <f t="shared" si="12"/>
        <v>0</v>
      </c>
      <c r="Z142" s="144">
        <v>0</v>
      </c>
      <c r="AA142" s="145">
        <f t="shared" si="13"/>
        <v>0</v>
      </c>
      <c r="AR142" s="17" t="s">
        <v>250</v>
      </c>
      <c r="AT142" s="17" t="s">
        <v>188</v>
      </c>
      <c r="AU142" s="17" t="s">
        <v>150</v>
      </c>
      <c r="AY142" s="17" t="s">
        <v>187</v>
      </c>
      <c r="BE142" s="146">
        <f t="shared" si="14"/>
        <v>240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85</v>
      </c>
      <c r="BK142" s="146">
        <f t="shared" si="19"/>
        <v>240</v>
      </c>
      <c r="BL142" s="17" t="s">
        <v>250</v>
      </c>
      <c r="BM142" s="17" t="s">
        <v>1727</v>
      </c>
    </row>
    <row r="143" spans="2:65" s="1" customFormat="1" ht="22.5" customHeight="1">
      <c r="B143" s="137"/>
      <c r="C143" s="138" t="s">
        <v>386</v>
      </c>
      <c r="D143" s="138" t="s">
        <v>188</v>
      </c>
      <c r="E143" s="139" t="s">
        <v>1728</v>
      </c>
      <c r="F143" s="210" t="s">
        <v>1710</v>
      </c>
      <c r="G143" s="210"/>
      <c r="H143" s="210"/>
      <c r="I143" s="210"/>
      <c r="J143" s="140" t="s">
        <v>1186</v>
      </c>
      <c r="K143" s="141">
        <v>1</v>
      </c>
      <c r="L143" s="211">
        <v>140</v>
      </c>
      <c r="M143" s="211"/>
      <c r="N143" s="211">
        <f t="shared" si="10"/>
        <v>140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7" t="s">
        <v>250</v>
      </c>
      <c r="AT143" s="17" t="s">
        <v>188</v>
      </c>
      <c r="AU143" s="17" t="s">
        <v>150</v>
      </c>
      <c r="AY143" s="17" t="s">
        <v>187</v>
      </c>
      <c r="BE143" s="146">
        <f t="shared" si="14"/>
        <v>140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85</v>
      </c>
      <c r="BK143" s="146">
        <f t="shared" si="19"/>
        <v>140</v>
      </c>
      <c r="BL143" s="17" t="s">
        <v>250</v>
      </c>
      <c r="BM143" s="17" t="s">
        <v>1729</v>
      </c>
    </row>
    <row r="144" spans="2:65" s="1" customFormat="1" ht="31.5" customHeight="1">
      <c r="B144" s="137"/>
      <c r="C144" s="138" t="s">
        <v>390</v>
      </c>
      <c r="D144" s="138" t="s">
        <v>188</v>
      </c>
      <c r="E144" s="139" t="s">
        <v>1730</v>
      </c>
      <c r="F144" s="210" t="s">
        <v>1713</v>
      </c>
      <c r="G144" s="210"/>
      <c r="H144" s="210"/>
      <c r="I144" s="210"/>
      <c r="J144" s="140" t="s">
        <v>1186</v>
      </c>
      <c r="K144" s="141">
        <v>70</v>
      </c>
      <c r="L144" s="211">
        <v>1400</v>
      </c>
      <c r="M144" s="211"/>
      <c r="N144" s="211">
        <f t="shared" si="10"/>
        <v>98000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7" t="s">
        <v>250</v>
      </c>
      <c r="AT144" s="17" t="s">
        <v>188</v>
      </c>
      <c r="AU144" s="17" t="s">
        <v>150</v>
      </c>
      <c r="AY144" s="17" t="s">
        <v>187</v>
      </c>
      <c r="BE144" s="146">
        <f t="shared" si="14"/>
        <v>98000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85</v>
      </c>
      <c r="BK144" s="146">
        <f t="shared" si="19"/>
        <v>98000</v>
      </c>
      <c r="BL144" s="17" t="s">
        <v>250</v>
      </c>
      <c r="BM144" s="17" t="s">
        <v>1731</v>
      </c>
    </row>
    <row r="145" spans="2:65" s="1" customFormat="1" ht="22.5" customHeight="1">
      <c r="B145" s="137"/>
      <c r="C145" s="138" t="s">
        <v>394</v>
      </c>
      <c r="D145" s="138" t="s">
        <v>188</v>
      </c>
      <c r="E145" s="139" t="s">
        <v>1732</v>
      </c>
      <c r="F145" s="210" t="s">
        <v>1716</v>
      </c>
      <c r="G145" s="210"/>
      <c r="H145" s="210"/>
      <c r="I145" s="210"/>
      <c r="J145" s="140" t="s">
        <v>191</v>
      </c>
      <c r="K145" s="141">
        <v>130</v>
      </c>
      <c r="L145" s="211">
        <v>20</v>
      </c>
      <c r="M145" s="211"/>
      <c r="N145" s="211">
        <f t="shared" si="10"/>
        <v>2600</v>
      </c>
      <c r="O145" s="211"/>
      <c r="P145" s="211"/>
      <c r="Q145" s="211"/>
      <c r="R145" s="142"/>
      <c r="T145" s="143" t="s">
        <v>5</v>
      </c>
      <c r="U145" s="147" t="s">
        <v>42</v>
      </c>
      <c r="V145" s="148">
        <v>0</v>
      </c>
      <c r="W145" s="148">
        <f t="shared" si="11"/>
        <v>0</v>
      </c>
      <c r="X145" s="148">
        <v>0</v>
      </c>
      <c r="Y145" s="148">
        <f t="shared" si="12"/>
        <v>0</v>
      </c>
      <c r="Z145" s="148">
        <v>0</v>
      </c>
      <c r="AA145" s="149">
        <f t="shared" si="13"/>
        <v>0</v>
      </c>
      <c r="AR145" s="17" t="s">
        <v>250</v>
      </c>
      <c r="AT145" s="17" t="s">
        <v>188</v>
      </c>
      <c r="AU145" s="17" t="s">
        <v>150</v>
      </c>
      <c r="AY145" s="17" t="s">
        <v>187</v>
      </c>
      <c r="BE145" s="146">
        <f t="shared" si="14"/>
        <v>2600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85</v>
      </c>
      <c r="BK145" s="146">
        <f t="shared" si="19"/>
        <v>2600</v>
      </c>
      <c r="BL145" s="17" t="s">
        <v>250</v>
      </c>
      <c r="BM145" s="17" t="s">
        <v>1733</v>
      </c>
    </row>
    <row r="146" spans="2:18" s="1" customFormat="1" ht="6.95" customHeight="1"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7"/>
    </row>
  </sheetData>
  <mergeCells count="143">
    <mergeCell ref="H1:K1"/>
    <mergeCell ref="S2:AC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6:I126"/>
    <mergeCell ref="L126:M126"/>
    <mergeCell ref="N126:Q126"/>
    <mergeCell ref="F127:I127"/>
    <mergeCell ref="L127:M127"/>
    <mergeCell ref="N127:Q127"/>
    <mergeCell ref="F130:I130"/>
    <mergeCell ref="L130:M130"/>
    <mergeCell ref="N130:Q130"/>
    <mergeCell ref="N128:Q128"/>
    <mergeCell ref="N129:Q12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113:Q113"/>
    <mergeCell ref="N114:Q114"/>
    <mergeCell ref="N115:Q115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153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11940.63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N100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11940.63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ROUND((SUM(BE100:BE101)+SUM(BE119:BE154)),2)</f>
        <v>11940.63</v>
      </c>
      <c r="I32" s="193"/>
      <c r="J32" s="193"/>
      <c r="K32" s="32"/>
      <c r="L32" s="32"/>
      <c r="M32" s="196">
        <f>ROUND(ROUND((SUM(BE100:BE101)+SUM(BE119:BE154)),2)*F32,2)</f>
        <v>2507.53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ROUND((SUM(BF100:BF101)+SUM(BF119:BF154)),2)</f>
        <v>0</v>
      </c>
      <c r="I33" s="193"/>
      <c r="J33" s="193"/>
      <c r="K33" s="32"/>
      <c r="L33" s="32"/>
      <c r="M33" s="196">
        <f>ROUND(ROUND((SUM(BF100:BF101)+SUM(BF119:BF154)),2)*F33,2)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ROUND((SUM(BG100:BG101)+SUM(BG119:BG154)),2)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ROUND((SUM(BH100:BH101)+SUM(BH119:BH154)),2)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ROUND((SUM(BI100:BI101)+SUM(BI119:BI154)),2)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14448.16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2017-001-01 - Bourací práce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N119</f>
        <v>11940.63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N120</f>
        <v>11636.49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163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N121</f>
        <v>3782.3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164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N124</f>
        <v>783.67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165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N126</f>
        <v>4243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166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N130</f>
        <v>1012.8799999999999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167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N138</f>
        <v>1814.64</v>
      </c>
      <c r="O94" s="205"/>
      <c r="P94" s="205"/>
      <c r="Q94" s="205"/>
      <c r="R94" s="116"/>
    </row>
    <row r="95" spans="2:18" s="6" customFormat="1" ht="24.95" customHeight="1">
      <c r="B95" s="109"/>
      <c r="C95" s="110"/>
      <c r="D95" s="111" t="s">
        <v>168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02">
        <f>N148</f>
        <v>304.14</v>
      </c>
      <c r="O95" s="203"/>
      <c r="P95" s="203"/>
      <c r="Q95" s="203"/>
      <c r="R95" s="112"/>
    </row>
    <row r="96" spans="2:18" s="7" customFormat="1" ht="19.9" customHeight="1">
      <c r="B96" s="113"/>
      <c r="C96" s="114"/>
      <c r="D96" s="115" t="s">
        <v>169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04">
        <f>N149</f>
        <v>234.29</v>
      </c>
      <c r="O96" s="205"/>
      <c r="P96" s="205"/>
      <c r="Q96" s="205"/>
      <c r="R96" s="116"/>
    </row>
    <row r="97" spans="2:18" s="7" customFormat="1" ht="19.9" customHeight="1">
      <c r="B97" s="113"/>
      <c r="C97" s="114"/>
      <c r="D97" s="115" t="s">
        <v>170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4">
        <f>N151</f>
        <v>27.05</v>
      </c>
      <c r="O97" s="205"/>
      <c r="P97" s="205"/>
      <c r="Q97" s="205"/>
      <c r="R97" s="116"/>
    </row>
    <row r="98" spans="2:18" s="7" customFormat="1" ht="19.9" customHeight="1">
      <c r="B98" s="113"/>
      <c r="C98" s="114"/>
      <c r="D98" s="115" t="s">
        <v>171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4">
        <f>N153</f>
        <v>42.8</v>
      </c>
      <c r="O98" s="205"/>
      <c r="P98" s="205"/>
      <c r="Q98" s="205"/>
      <c r="R98" s="116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8" t="s">
        <v>172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01">
        <v>0</v>
      </c>
      <c r="O100" s="206"/>
      <c r="P100" s="206"/>
      <c r="Q100" s="206"/>
      <c r="R100" s="33"/>
      <c r="T100" s="117"/>
      <c r="U100" s="118" t="s">
        <v>41</v>
      </c>
    </row>
    <row r="101" spans="2:18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29.25" customHeight="1">
      <c r="B102" s="31"/>
      <c r="C102" s="99" t="s">
        <v>144</v>
      </c>
      <c r="D102" s="100"/>
      <c r="E102" s="100"/>
      <c r="F102" s="100"/>
      <c r="G102" s="100"/>
      <c r="H102" s="100"/>
      <c r="I102" s="100"/>
      <c r="J102" s="100"/>
      <c r="K102" s="100"/>
      <c r="L102" s="188">
        <f>ROUND(SUM(N88+N100),2)</f>
        <v>11940.63</v>
      </c>
      <c r="M102" s="188"/>
      <c r="N102" s="188"/>
      <c r="O102" s="188"/>
      <c r="P102" s="188"/>
      <c r="Q102" s="188"/>
      <c r="R102" s="33"/>
    </row>
    <row r="103" spans="2:18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18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18" s="1" customFormat="1" ht="36.95" customHeight="1">
      <c r="B108" s="31"/>
      <c r="C108" s="156" t="s">
        <v>173</v>
      </c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30" customHeight="1">
      <c r="B110" s="31"/>
      <c r="C110" s="28" t="s">
        <v>17</v>
      </c>
      <c r="D110" s="32"/>
      <c r="E110" s="32"/>
      <c r="F110" s="191" t="str">
        <f>F6</f>
        <v>Přístavba garáže hasičské zbrojnice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32"/>
      <c r="R110" s="33"/>
    </row>
    <row r="111" spans="2:18" s="1" customFormat="1" ht="36.95" customHeight="1">
      <c r="B111" s="31"/>
      <c r="C111" s="65" t="s">
        <v>152</v>
      </c>
      <c r="D111" s="32"/>
      <c r="E111" s="32"/>
      <c r="F111" s="172" t="str">
        <f>F7</f>
        <v>2017-001-01 - Bourací práce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32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8" customHeight="1">
      <c r="B113" s="31"/>
      <c r="C113" s="28" t="s">
        <v>21</v>
      </c>
      <c r="D113" s="32"/>
      <c r="E113" s="32"/>
      <c r="F113" s="26" t="str">
        <f>F9</f>
        <v>Klecany čp.301</v>
      </c>
      <c r="G113" s="32"/>
      <c r="H113" s="32"/>
      <c r="I113" s="32"/>
      <c r="J113" s="32"/>
      <c r="K113" s="28" t="s">
        <v>23</v>
      </c>
      <c r="L113" s="32"/>
      <c r="M113" s="194" t="str">
        <f>IF(O9="","",O9)</f>
        <v>10. 1. 2017</v>
      </c>
      <c r="N113" s="194"/>
      <c r="O113" s="194"/>
      <c r="P113" s="194"/>
      <c r="Q113" s="32"/>
      <c r="R113" s="33"/>
    </row>
    <row r="114" spans="2:18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3.5">
      <c r="B115" s="31"/>
      <c r="C115" s="28" t="s">
        <v>25</v>
      </c>
      <c r="D115" s="32"/>
      <c r="E115" s="32"/>
      <c r="F115" s="26" t="str">
        <f>E12</f>
        <v>Město Klecany Do Klecánek 52/24 PSČ 250 67</v>
      </c>
      <c r="G115" s="32"/>
      <c r="H115" s="32"/>
      <c r="I115" s="32"/>
      <c r="J115" s="32"/>
      <c r="K115" s="28" t="s">
        <v>31</v>
      </c>
      <c r="L115" s="32"/>
      <c r="M115" s="158" t="str">
        <f>E18</f>
        <v>ASLB spol.s.r.o.Dětská 178, Praha 10</v>
      </c>
      <c r="N115" s="158"/>
      <c r="O115" s="158"/>
      <c r="P115" s="158"/>
      <c r="Q115" s="158"/>
      <c r="R115" s="33"/>
    </row>
    <row r="116" spans="2:18" s="1" customFormat="1" ht="14.45" customHeight="1">
      <c r="B116" s="31"/>
      <c r="C116" s="28" t="s">
        <v>29</v>
      </c>
      <c r="D116" s="32"/>
      <c r="E116" s="32"/>
      <c r="F116" s="26" t="str">
        <f>IF(E15="","",E15)</f>
        <v xml:space="preserve"> </v>
      </c>
      <c r="G116" s="32"/>
      <c r="H116" s="32"/>
      <c r="I116" s="32"/>
      <c r="J116" s="32"/>
      <c r="K116" s="28" t="s">
        <v>34</v>
      </c>
      <c r="L116" s="32"/>
      <c r="M116" s="158" t="str">
        <f>E21</f>
        <v>Ing. Dana Mlejnková</v>
      </c>
      <c r="N116" s="158"/>
      <c r="O116" s="158"/>
      <c r="P116" s="158"/>
      <c r="Q116" s="158"/>
      <c r="R116" s="33"/>
    </row>
    <row r="117" spans="2:18" s="1" customFormat="1" ht="10.3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27" s="8" customFormat="1" ht="29.25" customHeight="1">
      <c r="B118" s="119"/>
      <c r="C118" s="120" t="s">
        <v>174</v>
      </c>
      <c r="D118" s="121" t="s">
        <v>175</v>
      </c>
      <c r="E118" s="121" t="s">
        <v>59</v>
      </c>
      <c r="F118" s="207" t="s">
        <v>176</v>
      </c>
      <c r="G118" s="207"/>
      <c r="H118" s="207"/>
      <c r="I118" s="207"/>
      <c r="J118" s="121" t="s">
        <v>177</v>
      </c>
      <c r="K118" s="121" t="s">
        <v>178</v>
      </c>
      <c r="L118" s="208" t="s">
        <v>179</v>
      </c>
      <c r="M118" s="208"/>
      <c r="N118" s="207" t="s">
        <v>159</v>
      </c>
      <c r="O118" s="207"/>
      <c r="P118" s="207"/>
      <c r="Q118" s="209"/>
      <c r="R118" s="122"/>
      <c r="T118" s="72" t="s">
        <v>180</v>
      </c>
      <c r="U118" s="73" t="s">
        <v>41</v>
      </c>
      <c r="V118" s="73" t="s">
        <v>181</v>
      </c>
      <c r="W118" s="73" t="s">
        <v>182</v>
      </c>
      <c r="X118" s="73" t="s">
        <v>183</v>
      </c>
      <c r="Y118" s="73" t="s">
        <v>184</v>
      </c>
      <c r="Z118" s="73" t="s">
        <v>185</v>
      </c>
      <c r="AA118" s="74" t="s">
        <v>186</v>
      </c>
    </row>
    <row r="119" spans="2:63" s="1" customFormat="1" ht="29.25" customHeight="1">
      <c r="B119" s="31"/>
      <c r="C119" s="76" t="s">
        <v>155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12">
        <f>BK119</f>
        <v>11940.63</v>
      </c>
      <c r="O119" s="213"/>
      <c r="P119" s="213"/>
      <c r="Q119" s="213"/>
      <c r="R119" s="33"/>
      <c r="T119" s="75"/>
      <c r="U119" s="47"/>
      <c r="V119" s="47"/>
      <c r="W119" s="123">
        <f>W120+W148</f>
        <v>36.167611</v>
      </c>
      <c r="X119" s="47"/>
      <c r="Y119" s="123">
        <f>Y120+Y148</f>
        <v>0</v>
      </c>
      <c r="Z119" s="47"/>
      <c r="AA119" s="124">
        <f>AA120+AA148</f>
        <v>4.9976334</v>
      </c>
      <c r="AT119" s="17" t="s">
        <v>76</v>
      </c>
      <c r="AU119" s="17" t="s">
        <v>161</v>
      </c>
      <c r="BK119" s="125">
        <f>BK120+BK148</f>
        <v>11940.63</v>
      </c>
    </row>
    <row r="120" spans="2:63" s="9" customFormat="1" ht="37.35" customHeight="1">
      <c r="B120" s="126"/>
      <c r="C120" s="127"/>
      <c r="D120" s="128" t="s">
        <v>162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14">
        <f>BK120</f>
        <v>11636.49</v>
      </c>
      <c r="O120" s="202"/>
      <c r="P120" s="202"/>
      <c r="Q120" s="202"/>
      <c r="R120" s="129"/>
      <c r="T120" s="130"/>
      <c r="U120" s="127"/>
      <c r="V120" s="127"/>
      <c r="W120" s="131">
        <f>W121+W124+W126+W130+W138</f>
        <v>35.167761</v>
      </c>
      <c r="X120" s="127"/>
      <c r="Y120" s="131">
        <f>Y121+Y124+Y126+Y130+Y138</f>
        <v>0</v>
      </c>
      <c r="Z120" s="127"/>
      <c r="AA120" s="132">
        <f>AA121+AA124+AA126+AA130+AA138</f>
        <v>4.918844</v>
      </c>
      <c r="AR120" s="133" t="s">
        <v>85</v>
      </c>
      <c r="AT120" s="134" t="s">
        <v>76</v>
      </c>
      <c r="AU120" s="134" t="s">
        <v>77</v>
      </c>
      <c r="AY120" s="133" t="s">
        <v>187</v>
      </c>
      <c r="BK120" s="135">
        <f>BK121+BK124+BK126+BK130+BK138</f>
        <v>11636.49</v>
      </c>
    </row>
    <row r="121" spans="2:63" s="9" customFormat="1" ht="19.9" customHeight="1">
      <c r="B121" s="126"/>
      <c r="C121" s="127"/>
      <c r="D121" s="136" t="s">
        <v>163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15">
        <f>BK121</f>
        <v>3782.3</v>
      </c>
      <c r="O121" s="216"/>
      <c r="P121" s="216"/>
      <c r="Q121" s="216"/>
      <c r="R121" s="129"/>
      <c r="T121" s="130"/>
      <c r="U121" s="127"/>
      <c r="V121" s="127"/>
      <c r="W121" s="131">
        <f>SUM(W122:W123)</f>
        <v>10.235560000000001</v>
      </c>
      <c r="X121" s="127"/>
      <c r="Y121" s="131">
        <f>SUM(Y122:Y123)</f>
        <v>0</v>
      </c>
      <c r="Z121" s="127"/>
      <c r="AA121" s="132">
        <f>SUM(AA122:AA123)</f>
        <v>4.27832</v>
      </c>
      <c r="AR121" s="133" t="s">
        <v>85</v>
      </c>
      <c r="AT121" s="134" t="s">
        <v>76</v>
      </c>
      <c r="AU121" s="134" t="s">
        <v>85</v>
      </c>
      <c r="AY121" s="133" t="s">
        <v>187</v>
      </c>
      <c r="BK121" s="135">
        <f>SUM(BK122:BK123)</f>
        <v>3782.3</v>
      </c>
    </row>
    <row r="122" spans="2:65" s="1" customFormat="1" ht="31.5" customHeight="1">
      <c r="B122" s="137"/>
      <c r="C122" s="138" t="s">
        <v>85</v>
      </c>
      <c r="D122" s="138" t="s">
        <v>188</v>
      </c>
      <c r="E122" s="139" t="s">
        <v>189</v>
      </c>
      <c r="F122" s="210" t="s">
        <v>190</v>
      </c>
      <c r="G122" s="210"/>
      <c r="H122" s="210"/>
      <c r="I122" s="210"/>
      <c r="J122" s="140" t="s">
        <v>191</v>
      </c>
      <c r="K122" s="141">
        <v>11.928</v>
      </c>
      <c r="L122" s="211">
        <v>257</v>
      </c>
      <c r="M122" s="211"/>
      <c r="N122" s="211">
        <f>ROUND(L122*K122,2)</f>
        <v>3065.5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0.695</v>
      </c>
      <c r="W122" s="144">
        <f>V122*K122</f>
        <v>8.28996</v>
      </c>
      <c r="X122" s="144">
        <v>0</v>
      </c>
      <c r="Y122" s="144">
        <f>X122*K122</f>
        <v>0</v>
      </c>
      <c r="Z122" s="144">
        <v>0.29</v>
      </c>
      <c r="AA122" s="145">
        <f>Z122*K122</f>
        <v>3.45912</v>
      </c>
      <c r="AR122" s="17" t="s">
        <v>192</v>
      </c>
      <c r="AT122" s="17" t="s">
        <v>188</v>
      </c>
      <c r="AU122" s="17" t="s">
        <v>150</v>
      </c>
      <c r="AY122" s="17" t="s">
        <v>187</v>
      </c>
      <c r="BE122" s="146">
        <f>IF(U122="základní",N122,0)</f>
        <v>3065.5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85</v>
      </c>
      <c r="BK122" s="146">
        <f>ROUND(L122*K122,2)</f>
        <v>3065.5</v>
      </c>
      <c r="BL122" s="17" t="s">
        <v>192</v>
      </c>
      <c r="BM122" s="17" t="s">
        <v>193</v>
      </c>
    </row>
    <row r="123" spans="2:65" s="1" customFormat="1" ht="22.5" customHeight="1">
      <c r="B123" s="137"/>
      <c r="C123" s="138" t="s">
        <v>150</v>
      </c>
      <c r="D123" s="138" t="s">
        <v>188</v>
      </c>
      <c r="E123" s="139" t="s">
        <v>194</v>
      </c>
      <c r="F123" s="210" t="s">
        <v>195</v>
      </c>
      <c r="G123" s="210"/>
      <c r="H123" s="210"/>
      <c r="I123" s="210"/>
      <c r="J123" s="140" t="s">
        <v>196</v>
      </c>
      <c r="K123" s="141">
        <v>20.48</v>
      </c>
      <c r="L123" s="211">
        <v>35</v>
      </c>
      <c r="M123" s="211"/>
      <c r="N123" s="211">
        <f>ROUND(L123*K123,2)</f>
        <v>716.8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0.095</v>
      </c>
      <c r="W123" s="144">
        <f>V123*K123</f>
        <v>1.9456</v>
      </c>
      <c r="X123" s="144">
        <v>0</v>
      </c>
      <c r="Y123" s="144">
        <f>X123*K123</f>
        <v>0</v>
      </c>
      <c r="Z123" s="144">
        <v>0.04</v>
      </c>
      <c r="AA123" s="145">
        <f>Z123*K123</f>
        <v>0.8192</v>
      </c>
      <c r="AR123" s="17" t="s">
        <v>192</v>
      </c>
      <c r="AT123" s="17" t="s">
        <v>188</v>
      </c>
      <c r="AU123" s="17" t="s">
        <v>150</v>
      </c>
      <c r="AY123" s="17" t="s">
        <v>187</v>
      </c>
      <c r="BE123" s="146">
        <f>IF(U123="základní",N123,0)</f>
        <v>716.8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85</v>
      </c>
      <c r="BK123" s="146">
        <f>ROUND(L123*K123,2)</f>
        <v>716.8</v>
      </c>
      <c r="BL123" s="17" t="s">
        <v>192</v>
      </c>
      <c r="BM123" s="17" t="s">
        <v>197</v>
      </c>
    </row>
    <row r="124" spans="2:63" s="9" customFormat="1" ht="29.85" customHeight="1">
      <c r="B124" s="126"/>
      <c r="C124" s="127"/>
      <c r="D124" s="136" t="s">
        <v>164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17">
        <f>BK124</f>
        <v>783.67</v>
      </c>
      <c r="O124" s="218"/>
      <c r="P124" s="218"/>
      <c r="Q124" s="218"/>
      <c r="R124" s="129"/>
      <c r="T124" s="130"/>
      <c r="U124" s="127"/>
      <c r="V124" s="127"/>
      <c r="W124" s="131">
        <f>W125</f>
        <v>3.144711</v>
      </c>
      <c r="X124" s="127"/>
      <c r="Y124" s="131">
        <f>Y125</f>
        <v>0</v>
      </c>
      <c r="Z124" s="127"/>
      <c r="AA124" s="132">
        <f>AA125</f>
        <v>0.25452400000000003</v>
      </c>
      <c r="AR124" s="133" t="s">
        <v>85</v>
      </c>
      <c r="AT124" s="134" t="s">
        <v>76</v>
      </c>
      <c r="AU124" s="134" t="s">
        <v>85</v>
      </c>
      <c r="AY124" s="133" t="s">
        <v>187</v>
      </c>
      <c r="BK124" s="135">
        <f>BK125</f>
        <v>783.67</v>
      </c>
    </row>
    <row r="125" spans="2:65" s="1" customFormat="1" ht="22.5" customHeight="1">
      <c r="B125" s="137"/>
      <c r="C125" s="138" t="s">
        <v>198</v>
      </c>
      <c r="D125" s="138" t="s">
        <v>188</v>
      </c>
      <c r="E125" s="139" t="s">
        <v>199</v>
      </c>
      <c r="F125" s="210" t="s">
        <v>200</v>
      </c>
      <c r="G125" s="210"/>
      <c r="H125" s="210"/>
      <c r="I125" s="210"/>
      <c r="J125" s="140" t="s">
        <v>191</v>
      </c>
      <c r="K125" s="141">
        <v>3.349</v>
      </c>
      <c r="L125" s="211">
        <v>234</v>
      </c>
      <c r="M125" s="211"/>
      <c r="N125" s="211">
        <f>ROUND(L125*K125,2)</f>
        <v>783.67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0.939</v>
      </c>
      <c r="W125" s="144">
        <f>V125*K125</f>
        <v>3.144711</v>
      </c>
      <c r="X125" s="144">
        <v>0</v>
      </c>
      <c r="Y125" s="144">
        <f>X125*K125</f>
        <v>0</v>
      </c>
      <c r="Z125" s="144">
        <v>0.076</v>
      </c>
      <c r="AA125" s="145">
        <f>Z125*K125</f>
        <v>0.25452400000000003</v>
      </c>
      <c r="AR125" s="17" t="s">
        <v>192</v>
      </c>
      <c r="AT125" s="17" t="s">
        <v>188</v>
      </c>
      <c r="AU125" s="17" t="s">
        <v>150</v>
      </c>
      <c r="AY125" s="17" t="s">
        <v>187</v>
      </c>
      <c r="BE125" s="146">
        <f>IF(U125="základní",N125,0)</f>
        <v>783.67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85</v>
      </c>
      <c r="BK125" s="146">
        <f>ROUND(L125*K125,2)</f>
        <v>783.67</v>
      </c>
      <c r="BL125" s="17" t="s">
        <v>192</v>
      </c>
      <c r="BM125" s="17" t="s">
        <v>201</v>
      </c>
    </row>
    <row r="126" spans="2:63" s="9" customFormat="1" ht="29.85" customHeight="1">
      <c r="B126" s="126"/>
      <c r="C126" s="127"/>
      <c r="D126" s="136" t="s">
        <v>165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17">
        <f>BK126</f>
        <v>4243</v>
      </c>
      <c r="O126" s="218"/>
      <c r="P126" s="218"/>
      <c r="Q126" s="218"/>
      <c r="R126" s="129"/>
      <c r="T126" s="130"/>
      <c r="U126" s="127"/>
      <c r="V126" s="127"/>
      <c r="W126" s="131">
        <f>SUM(W127:W129)</f>
        <v>17.0462</v>
      </c>
      <c r="X126" s="127"/>
      <c r="Y126" s="131">
        <f>SUM(Y127:Y129)</f>
        <v>0</v>
      </c>
      <c r="Z126" s="127"/>
      <c r="AA126" s="132">
        <f>SUM(AA127:AA129)</f>
        <v>0.386</v>
      </c>
      <c r="AR126" s="133" t="s">
        <v>85</v>
      </c>
      <c r="AT126" s="134" t="s">
        <v>76</v>
      </c>
      <c r="AU126" s="134" t="s">
        <v>85</v>
      </c>
      <c r="AY126" s="133" t="s">
        <v>187</v>
      </c>
      <c r="BK126" s="135">
        <f>SUM(BK127:BK129)</f>
        <v>4243</v>
      </c>
    </row>
    <row r="127" spans="2:65" s="1" customFormat="1" ht="31.5" customHeight="1">
      <c r="B127" s="137"/>
      <c r="C127" s="138" t="s">
        <v>192</v>
      </c>
      <c r="D127" s="138" t="s">
        <v>188</v>
      </c>
      <c r="E127" s="139" t="s">
        <v>202</v>
      </c>
      <c r="F127" s="210" t="s">
        <v>203</v>
      </c>
      <c r="G127" s="210"/>
      <c r="H127" s="210"/>
      <c r="I127" s="210"/>
      <c r="J127" s="140" t="s">
        <v>204</v>
      </c>
      <c r="K127" s="141">
        <v>8</v>
      </c>
      <c r="L127" s="211">
        <v>192</v>
      </c>
      <c r="M127" s="211"/>
      <c r="N127" s="211">
        <f>ROUND(L127*K127,2)</f>
        <v>1536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0.772</v>
      </c>
      <c r="W127" s="144">
        <f>V127*K127</f>
        <v>6.176</v>
      </c>
      <c r="X127" s="144">
        <v>0</v>
      </c>
      <c r="Y127" s="144">
        <f>X127*K127</f>
        <v>0</v>
      </c>
      <c r="Z127" s="144">
        <v>0.031</v>
      </c>
      <c r="AA127" s="145">
        <f>Z127*K127</f>
        <v>0.248</v>
      </c>
      <c r="AR127" s="17" t="s">
        <v>192</v>
      </c>
      <c r="AT127" s="17" t="s">
        <v>188</v>
      </c>
      <c r="AU127" s="17" t="s">
        <v>150</v>
      </c>
      <c r="AY127" s="17" t="s">
        <v>187</v>
      </c>
      <c r="BE127" s="146">
        <f>IF(U127="základní",N127,0)</f>
        <v>1536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85</v>
      </c>
      <c r="BK127" s="146">
        <f>ROUND(L127*K127,2)</f>
        <v>1536</v>
      </c>
      <c r="BL127" s="17" t="s">
        <v>192</v>
      </c>
      <c r="BM127" s="17" t="s">
        <v>205</v>
      </c>
    </row>
    <row r="128" spans="2:65" s="1" customFormat="1" ht="44.25" customHeight="1">
      <c r="B128" s="137"/>
      <c r="C128" s="138" t="s">
        <v>206</v>
      </c>
      <c r="D128" s="138" t="s">
        <v>188</v>
      </c>
      <c r="E128" s="139" t="s">
        <v>207</v>
      </c>
      <c r="F128" s="210" t="s">
        <v>208</v>
      </c>
      <c r="G128" s="210"/>
      <c r="H128" s="210"/>
      <c r="I128" s="210"/>
      <c r="J128" s="140" t="s">
        <v>196</v>
      </c>
      <c r="K128" s="141">
        <v>3.8</v>
      </c>
      <c r="L128" s="211">
        <v>101</v>
      </c>
      <c r="M128" s="211"/>
      <c r="N128" s="211">
        <f>ROUND(L128*K128,2)</f>
        <v>383.8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0.405</v>
      </c>
      <c r="W128" s="144">
        <f>V128*K128</f>
        <v>1.539</v>
      </c>
      <c r="X128" s="144">
        <v>0</v>
      </c>
      <c r="Y128" s="144">
        <f>X128*K128</f>
        <v>0</v>
      </c>
      <c r="Z128" s="144">
        <v>0.006</v>
      </c>
      <c r="AA128" s="145">
        <f>Z128*K128</f>
        <v>0.0228</v>
      </c>
      <c r="AR128" s="17" t="s">
        <v>192</v>
      </c>
      <c r="AT128" s="17" t="s">
        <v>188</v>
      </c>
      <c r="AU128" s="17" t="s">
        <v>150</v>
      </c>
      <c r="AY128" s="17" t="s">
        <v>187</v>
      </c>
      <c r="BE128" s="146">
        <f>IF(U128="základní",N128,0)</f>
        <v>383.8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85</v>
      </c>
      <c r="BK128" s="146">
        <f>ROUND(L128*K128,2)</f>
        <v>383.8</v>
      </c>
      <c r="BL128" s="17" t="s">
        <v>192</v>
      </c>
      <c r="BM128" s="17" t="s">
        <v>209</v>
      </c>
    </row>
    <row r="129" spans="2:65" s="1" customFormat="1" ht="44.25" customHeight="1">
      <c r="B129" s="137"/>
      <c r="C129" s="138" t="s">
        <v>210</v>
      </c>
      <c r="D129" s="138" t="s">
        <v>188</v>
      </c>
      <c r="E129" s="139" t="s">
        <v>211</v>
      </c>
      <c r="F129" s="210" t="s">
        <v>212</v>
      </c>
      <c r="G129" s="210"/>
      <c r="H129" s="210"/>
      <c r="I129" s="210"/>
      <c r="J129" s="140" t="s">
        <v>196</v>
      </c>
      <c r="K129" s="141">
        <v>9.6</v>
      </c>
      <c r="L129" s="211">
        <v>242</v>
      </c>
      <c r="M129" s="211"/>
      <c r="N129" s="211">
        <f>ROUND(L129*K129,2)</f>
        <v>2323.2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0.972</v>
      </c>
      <c r="W129" s="144">
        <f>V129*K129</f>
        <v>9.331199999999999</v>
      </c>
      <c r="X129" s="144">
        <v>0</v>
      </c>
      <c r="Y129" s="144">
        <f>X129*K129</f>
        <v>0</v>
      </c>
      <c r="Z129" s="144">
        <v>0.012</v>
      </c>
      <c r="AA129" s="145">
        <f>Z129*K129</f>
        <v>0.1152</v>
      </c>
      <c r="AR129" s="17" t="s">
        <v>192</v>
      </c>
      <c r="AT129" s="17" t="s">
        <v>188</v>
      </c>
      <c r="AU129" s="17" t="s">
        <v>150</v>
      </c>
      <c r="AY129" s="17" t="s">
        <v>187</v>
      </c>
      <c r="BE129" s="146">
        <f>IF(U129="základní",N129,0)</f>
        <v>2323.2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85</v>
      </c>
      <c r="BK129" s="146">
        <f>ROUND(L129*K129,2)</f>
        <v>2323.2</v>
      </c>
      <c r="BL129" s="17" t="s">
        <v>192</v>
      </c>
      <c r="BM129" s="17" t="s">
        <v>213</v>
      </c>
    </row>
    <row r="130" spans="2:63" s="9" customFormat="1" ht="29.85" customHeight="1">
      <c r="B130" s="126"/>
      <c r="C130" s="127"/>
      <c r="D130" s="136" t="s">
        <v>166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17">
        <f>BK130</f>
        <v>1012.8799999999999</v>
      </c>
      <c r="O130" s="218"/>
      <c r="P130" s="218"/>
      <c r="Q130" s="218"/>
      <c r="R130" s="129"/>
      <c r="T130" s="130"/>
      <c r="U130" s="127"/>
      <c r="V130" s="127"/>
      <c r="W130" s="131">
        <f>SUM(W131:W137)</f>
        <v>1.8756</v>
      </c>
      <c r="X130" s="127"/>
      <c r="Y130" s="131">
        <f>SUM(Y131:Y137)</f>
        <v>0</v>
      </c>
      <c r="Z130" s="127"/>
      <c r="AA130" s="132">
        <f>SUM(AA131:AA137)</f>
        <v>0</v>
      </c>
      <c r="AR130" s="133" t="s">
        <v>85</v>
      </c>
      <c r="AT130" s="134" t="s">
        <v>76</v>
      </c>
      <c r="AU130" s="134" t="s">
        <v>85</v>
      </c>
      <c r="AY130" s="133" t="s">
        <v>187</v>
      </c>
      <c r="BK130" s="135">
        <f>SUM(BK131:BK137)</f>
        <v>1012.8799999999999</v>
      </c>
    </row>
    <row r="131" spans="2:65" s="1" customFormat="1" ht="31.5" customHeight="1">
      <c r="B131" s="137"/>
      <c r="C131" s="138" t="s">
        <v>214</v>
      </c>
      <c r="D131" s="138" t="s">
        <v>188</v>
      </c>
      <c r="E131" s="139" t="s">
        <v>215</v>
      </c>
      <c r="F131" s="210" t="s">
        <v>216</v>
      </c>
      <c r="G131" s="210"/>
      <c r="H131" s="210"/>
      <c r="I131" s="210"/>
      <c r="J131" s="140" t="s">
        <v>217</v>
      </c>
      <c r="K131" s="141">
        <v>0.72</v>
      </c>
      <c r="L131" s="211">
        <v>514</v>
      </c>
      <c r="M131" s="211"/>
      <c r="N131" s="211">
        <f aca="true" t="shared" si="0" ref="N131:N137">ROUND(L131*K131,2)</f>
        <v>370.08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2.42</v>
      </c>
      <c r="W131" s="144">
        <f aca="true" t="shared" si="1" ref="W131:W137">V131*K131</f>
        <v>1.7424</v>
      </c>
      <c r="X131" s="144">
        <v>0</v>
      </c>
      <c r="Y131" s="144">
        <f aca="true" t="shared" si="2" ref="Y131:Y137">X131*K131</f>
        <v>0</v>
      </c>
      <c r="Z131" s="144">
        <v>0</v>
      </c>
      <c r="AA131" s="145">
        <f aca="true" t="shared" si="3" ref="AA131:AA137">Z131*K131</f>
        <v>0</v>
      </c>
      <c r="AR131" s="17" t="s">
        <v>192</v>
      </c>
      <c r="AT131" s="17" t="s">
        <v>188</v>
      </c>
      <c r="AU131" s="17" t="s">
        <v>150</v>
      </c>
      <c r="AY131" s="17" t="s">
        <v>187</v>
      </c>
      <c r="BE131" s="146">
        <f aca="true" t="shared" si="4" ref="BE131:BE137">IF(U131="základní",N131,0)</f>
        <v>370.08</v>
      </c>
      <c r="BF131" s="146">
        <f aca="true" t="shared" si="5" ref="BF131:BF137">IF(U131="snížená",N131,0)</f>
        <v>0</v>
      </c>
      <c r="BG131" s="146">
        <f aca="true" t="shared" si="6" ref="BG131:BG137">IF(U131="zákl. přenesená",N131,0)</f>
        <v>0</v>
      </c>
      <c r="BH131" s="146">
        <f aca="true" t="shared" si="7" ref="BH131:BH137">IF(U131="sníž. přenesená",N131,0)</f>
        <v>0</v>
      </c>
      <c r="BI131" s="146">
        <f aca="true" t="shared" si="8" ref="BI131:BI137">IF(U131="nulová",N131,0)</f>
        <v>0</v>
      </c>
      <c r="BJ131" s="17" t="s">
        <v>85</v>
      </c>
      <c r="BK131" s="146">
        <f aca="true" t="shared" si="9" ref="BK131:BK137">ROUND(L131*K131,2)</f>
        <v>370.08</v>
      </c>
      <c r="BL131" s="17" t="s">
        <v>192</v>
      </c>
      <c r="BM131" s="17" t="s">
        <v>218</v>
      </c>
    </row>
    <row r="132" spans="2:65" s="1" customFormat="1" ht="31.5" customHeight="1">
      <c r="B132" s="137"/>
      <c r="C132" s="138" t="s">
        <v>219</v>
      </c>
      <c r="D132" s="138" t="s">
        <v>188</v>
      </c>
      <c r="E132" s="139" t="s">
        <v>220</v>
      </c>
      <c r="F132" s="210" t="s">
        <v>221</v>
      </c>
      <c r="G132" s="210"/>
      <c r="H132" s="210"/>
      <c r="I132" s="210"/>
      <c r="J132" s="140" t="s">
        <v>217</v>
      </c>
      <c r="K132" s="141">
        <v>0.72</v>
      </c>
      <c r="L132" s="211">
        <v>210</v>
      </c>
      <c r="M132" s="211"/>
      <c r="N132" s="211">
        <f t="shared" si="0"/>
        <v>151.2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0.125</v>
      </c>
      <c r="W132" s="144">
        <f t="shared" si="1"/>
        <v>0.09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7" t="s">
        <v>192</v>
      </c>
      <c r="AT132" s="17" t="s">
        <v>188</v>
      </c>
      <c r="AU132" s="17" t="s">
        <v>150</v>
      </c>
      <c r="AY132" s="17" t="s">
        <v>187</v>
      </c>
      <c r="BE132" s="146">
        <f t="shared" si="4"/>
        <v>151.2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85</v>
      </c>
      <c r="BK132" s="146">
        <f t="shared" si="9"/>
        <v>151.2</v>
      </c>
      <c r="BL132" s="17" t="s">
        <v>192</v>
      </c>
      <c r="BM132" s="17" t="s">
        <v>222</v>
      </c>
    </row>
    <row r="133" spans="2:65" s="1" customFormat="1" ht="31.5" customHeight="1">
      <c r="B133" s="137"/>
      <c r="C133" s="138" t="s">
        <v>223</v>
      </c>
      <c r="D133" s="138" t="s">
        <v>188</v>
      </c>
      <c r="E133" s="139" t="s">
        <v>224</v>
      </c>
      <c r="F133" s="210" t="s">
        <v>225</v>
      </c>
      <c r="G133" s="210"/>
      <c r="H133" s="210"/>
      <c r="I133" s="210"/>
      <c r="J133" s="140" t="s">
        <v>217</v>
      </c>
      <c r="K133" s="141">
        <v>7.2</v>
      </c>
      <c r="L133" s="211">
        <v>9.12</v>
      </c>
      <c r="M133" s="211"/>
      <c r="N133" s="211">
        <f t="shared" si="0"/>
        <v>65.66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0.006</v>
      </c>
      <c r="W133" s="144">
        <f t="shared" si="1"/>
        <v>0.0432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7" t="s">
        <v>192</v>
      </c>
      <c r="AT133" s="17" t="s">
        <v>188</v>
      </c>
      <c r="AU133" s="17" t="s">
        <v>150</v>
      </c>
      <c r="AY133" s="17" t="s">
        <v>187</v>
      </c>
      <c r="BE133" s="146">
        <f t="shared" si="4"/>
        <v>65.66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85</v>
      </c>
      <c r="BK133" s="146">
        <f t="shared" si="9"/>
        <v>65.66</v>
      </c>
      <c r="BL133" s="17" t="s">
        <v>192</v>
      </c>
      <c r="BM133" s="17" t="s">
        <v>226</v>
      </c>
    </row>
    <row r="134" spans="2:65" s="1" customFormat="1" ht="31.5" customHeight="1">
      <c r="B134" s="137"/>
      <c r="C134" s="138" t="s">
        <v>227</v>
      </c>
      <c r="D134" s="138" t="s">
        <v>188</v>
      </c>
      <c r="E134" s="139" t="s">
        <v>228</v>
      </c>
      <c r="F134" s="210" t="s">
        <v>229</v>
      </c>
      <c r="G134" s="210"/>
      <c r="H134" s="210"/>
      <c r="I134" s="210"/>
      <c r="J134" s="140" t="s">
        <v>217</v>
      </c>
      <c r="K134" s="141">
        <v>0.386</v>
      </c>
      <c r="L134" s="211">
        <v>150</v>
      </c>
      <c r="M134" s="211"/>
      <c r="N134" s="211">
        <f t="shared" si="0"/>
        <v>57.9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7" t="s">
        <v>192</v>
      </c>
      <c r="AT134" s="17" t="s">
        <v>188</v>
      </c>
      <c r="AU134" s="17" t="s">
        <v>150</v>
      </c>
      <c r="AY134" s="17" t="s">
        <v>187</v>
      </c>
      <c r="BE134" s="146">
        <f t="shared" si="4"/>
        <v>57.9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85</v>
      </c>
      <c r="BK134" s="146">
        <f t="shared" si="9"/>
        <v>57.9</v>
      </c>
      <c r="BL134" s="17" t="s">
        <v>192</v>
      </c>
      <c r="BM134" s="17" t="s">
        <v>230</v>
      </c>
    </row>
    <row r="135" spans="2:65" s="1" customFormat="1" ht="31.5" customHeight="1">
      <c r="B135" s="137"/>
      <c r="C135" s="138" t="s">
        <v>231</v>
      </c>
      <c r="D135" s="138" t="s">
        <v>188</v>
      </c>
      <c r="E135" s="139" t="s">
        <v>232</v>
      </c>
      <c r="F135" s="210" t="s">
        <v>233</v>
      </c>
      <c r="G135" s="210"/>
      <c r="H135" s="210"/>
      <c r="I135" s="210"/>
      <c r="J135" s="140" t="s">
        <v>217</v>
      </c>
      <c r="K135" s="141">
        <v>0.048</v>
      </c>
      <c r="L135" s="211">
        <v>500</v>
      </c>
      <c r="M135" s="211"/>
      <c r="N135" s="211">
        <f t="shared" si="0"/>
        <v>24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7" t="s">
        <v>192</v>
      </c>
      <c r="AT135" s="17" t="s">
        <v>188</v>
      </c>
      <c r="AU135" s="17" t="s">
        <v>150</v>
      </c>
      <c r="AY135" s="17" t="s">
        <v>187</v>
      </c>
      <c r="BE135" s="146">
        <f t="shared" si="4"/>
        <v>24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85</v>
      </c>
      <c r="BK135" s="146">
        <f t="shared" si="9"/>
        <v>24</v>
      </c>
      <c r="BL135" s="17" t="s">
        <v>192</v>
      </c>
      <c r="BM135" s="17" t="s">
        <v>234</v>
      </c>
    </row>
    <row r="136" spans="2:65" s="1" customFormat="1" ht="31.5" customHeight="1">
      <c r="B136" s="137"/>
      <c r="C136" s="138" t="s">
        <v>235</v>
      </c>
      <c r="D136" s="138" t="s">
        <v>188</v>
      </c>
      <c r="E136" s="139" t="s">
        <v>236</v>
      </c>
      <c r="F136" s="210" t="s">
        <v>237</v>
      </c>
      <c r="G136" s="210"/>
      <c r="H136" s="210"/>
      <c r="I136" s="210"/>
      <c r="J136" s="140" t="s">
        <v>217</v>
      </c>
      <c r="K136" s="141">
        <v>0.03</v>
      </c>
      <c r="L136" s="211">
        <v>1740</v>
      </c>
      <c r="M136" s="211"/>
      <c r="N136" s="211">
        <f t="shared" si="0"/>
        <v>52.2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7" t="s">
        <v>192</v>
      </c>
      <c r="AT136" s="17" t="s">
        <v>188</v>
      </c>
      <c r="AU136" s="17" t="s">
        <v>150</v>
      </c>
      <c r="AY136" s="17" t="s">
        <v>187</v>
      </c>
      <c r="BE136" s="146">
        <f t="shared" si="4"/>
        <v>52.2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85</v>
      </c>
      <c r="BK136" s="146">
        <f t="shared" si="9"/>
        <v>52.2</v>
      </c>
      <c r="BL136" s="17" t="s">
        <v>192</v>
      </c>
      <c r="BM136" s="17" t="s">
        <v>238</v>
      </c>
    </row>
    <row r="137" spans="2:65" s="1" customFormat="1" ht="31.5" customHeight="1">
      <c r="B137" s="137"/>
      <c r="C137" s="138" t="s">
        <v>239</v>
      </c>
      <c r="D137" s="138" t="s">
        <v>188</v>
      </c>
      <c r="E137" s="139" t="s">
        <v>240</v>
      </c>
      <c r="F137" s="210" t="s">
        <v>241</v>
      </c>
      <c r="G137" s="210"/>
      <c r="H137" s="210"/>
      <c r="I137" s="210"/>
      <c r="J137" s="140" t="s">
        <v>217</v>
      </c>
      <c r="K137" s="141">
        <v>0.256</v>
      </c>
      <c r="L137" s="211">
        <v>1140</v>
      </c>
      <c r="M137" s="211"/>
      <c r="N137" s="211">
        <f t="shared" si="0"/>
        <v>291.84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7" t="s">
        <v>192</v>
      </c>
      <c r="AT137" s="17" t="s">
        <v>188</v>
      </c>
      <c r="AU137" s="17" t="s">
        <v>150</v>
      </c>
      <c r="AY137" s="17" t="s">
        <v>187</v>
      </c>
      <c r="BE137" s="146">
        <f t="shared" si="4"/>
        <v>291.84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85</v>
      </c>
      <c r="BK137" s="146">
        <f t="shared" si="9"/>
        <v>291.84</v>
      </c>
      <c r="BL137" s="17" t="s">
        <v>192</v>
      </c>
      <c r="BM137" s="17" t="s">
        <v>242</v>
      </c>
    </row>
    <row r="138" spans="2:63" s="9" customFormat="1" ht="29.85" customHeight="1">
      <c r="B138" s="126"/>
      <c r="C138" s="127"/>
      <c r="D138" s="136" t="s">
        <v>167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217">
        <f>BK138</f>
        <v>1814.64</v>
      </c>
      <c r="O138" s="218"/>
      <c r="P138" s="218"/>
      <c r="Q138" s="218"/>
      <c r="R138" s="129"/>
      <c r="T138" s="130"/>
      <c r="U138" s="127"/>
      <c r="V138" s="127"/>
      <c r="W138" s="131">
        <f>SUM(W139:W147)</f>
        <v>2.8656900000000003</v>
      </c>
      <c r="X138" s="127"/>
      <c r="Y138" s="131">
        <f>SUM(Y139:Y147)</f>
        <v>0</v>
      </c>
      <c r="Z138" s="127"/>
      <c r="AA138" s="132">
        <f>SUM(AA139:AA147)</f>
        <v>0</v>
      </c>
      <c r="AR138" s="133" t="s">
        <v>85</v>
      </c>
      <c r="AT138" s="134" t="s">
        <v>76</v>
      </c>
      <c r="AU138" s="134" t="s">
        <v>85</v>
      </c>
      <c r="AY138" s="133" t="s">
        <v>187</v>
      </c>
      <c r="BK138" s="135">
        <f>SUM(BK139:BK147)</f>
        <v>1814.64</v>
      </c>
    </row>
    <row r="139" spans="2:65" s="1" customFormat="1" ht="31.5" customHeight="1">
      <c r="B139" s="137"/>
      <c r="C139" s="138" t="s">
        <v>243</v>
      </c>
      <c r="D139" s="138" t="s">
        <v>188</v>
      </c>
      <c r="E139" s="139" t="s">
        <v>244</v>
      </c>
      <c r="F139" s="210" t="s">
        <v>245</v>
      </c>
      <c r="G139" s="210"/>
      <c r="H139" s="210"/>
      <c r="I139" s="210"/>
      <c r="J139" s="140" t="s">
        <v>217</v>
      </c>
      <c r="K139" s="141">
        <v>3.459</v>
      </c>
      <c r="L139" s="211">
        <v>109</v>
      </c>
      <c r="M139" s="211"/>
      <c r="N139" s="211">
        <f aca="true" t="shared" si="10" ref="N139:N147">ROUND(L139*K139,2)</f>
        <v>377.03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0.46</v>
      </c>
      <c r="W139" s="144">
        <f aca="true" t="shared" si="11" ref="W139:W147">V139*K139</f>
        <v>1.59114</v>
      </c>
      <c r="X139" s="144">
        <v>0</v>
      </c>
      <c r="Y139" s="144">
        <f aca="true" t="shared" si="12" ref="Y139:Y147">X139*K139</f>
        <v>0</v>
      </c>
      <c r="Z139" s="144">
        <v>0</v>
      </c>
      <c r="AA139" s="145">
        <f aca="true" t="shared" si="13" ref="AA139:AA147">Z139*K139</f>
        <v>0</v>
      </c>
      <c r="AR139" s="17" t="s">
        <v>192</v>
      </c>
      <c r="AT139" s="17" t="s">
        <v>188</v>
      </c>
      <c r="AU139" s="17" t="s">
        <v>150</v>
      </c>
      <c r="AY139" s="17" t="s">
        <v>187</v>
      </c>
      <c r="BE139" s="146">
        <f aca="true" t="shared" si="14" ref="BE139:BE147">IF(U139="základní",N139,0)</f>
        <v>377.03</v>
      </c>
      <c r="BF139" s="146">
        <f aca="true" t="shared" si="15" ref="BF139:BF147">IF(U139="snížená",N139,0)</f>
        <v>0</v>
      </c>
      <c r="BG139" s="146">
        <f aca="true" t="shared" si="16" ref="BG139:BG147">IF(U139="zákl. přenesená",N139,0)</f>
        <v>0</v>
      </c>
      <c r="BH139" s="146">
        <f aca="true" t="shared" si="17" ref="BH139:BH147">IF(U139="sníž. přenesená",N139,0)</f>
        <v>0</v>
      </c>
      <c r="BI139" s="146">
        <f aca="true" t="shared" si="18" ref="BI139:BI147">IF(U139="nulová",N139,0)</f>
        <v>0</v>
      </c>
      <c r="BJ139" s="17" t="s">
        <v>85</v>
      </c>
      <c r="BK139" s="146">
        <f aca="true" t="shared" si="19" ref="BK139:BK147">ROUND(L139*K139,2)</f>
        <v>377.03</v>
      </c>
      <c r="BL139" s="17" t="s">
        <v>192</v>
      </c>
      <c r="BM139" s="17" t="s">
        <v>246</v>
      </c>
    </row>
    <row r="140" spans="2:65" s="1" customFormat="1" ht="31.5" customHeight="1">
      <c r="B140" s="137"/>
      <c r="C140" s="138" t="s">
        <v>11</v>
      </c>
      <c r="D140" s="138" t="s">
        <v>188</v>
      </c>
      <c r="E140" s="139" t="s">
        <v>247</v>
      </c>
      <c r="F140" s="210" t="s">
        <v>248</v>
      </c>
      <c r="G140" s="210"/>
      <c r="H140" s="210"/>
      <c r="I140" s="210"/>
      <c r="J140" s="140" t="s">
        <v>217</v>
      </c>
      <c r="K140" s="141">
        <v>1.278</v>
      </c>
      <c r="L140" s="211">
        <v>150</v>
      </c>
      <c r="M140" s="211"/>
      <c r="N140" s="211">
        <f t="shared" si="10"/>
        <v>191.7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0.63</v>
      </c>
      <c r="W140" s="144">
        <f t="shared" si="11"/>
        <v>0.80514</v>
      </c>
      <c r="X140" s="144">
        <v>0</v>
      </c>
      <c r="Y140" s="144">
        <f t="shared" si="12"/>
        <v>0</v>
      </c>
      <c r="Z140" s="144">
        <v>0</v>
      </c>
      <c r="AA140" s="145">
        <f t="shared" si="13"/>
        <v>0</v>
      </c>
      <c r="AR140" s="17" t="s">
        <v>192</v>
      </c>
      <c r="AT140" s="17" t="s">
        <v>188</v>
      </c>
      <c r="AU140" s="17" t="s">
        <v>150</v>
      </c>
      <c r="AY140" s="17" t="s">
        <v>187</v>
      </c>
      <c r="BE140" s="146">
        <f t="shared" si="14"/>
        <v>191.7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85</v>
      </c>
      <c r="BK140" s="146">
        <f t="shared" si="19"/>
        <v>191.7</v>
      </c>
      <c r="BL140" s="17" t="s">
        <v>192</v>
      </c>
      <c r="BM140" s="17" t="s">
        <v>249</v>
      </c>
    </row>
    <row r="141" spans="2:65" s="1" customFormat="1" ht="31.5" customHeight="1">
      <c r="B141" s="137"/>
      <c r="C141" s="138" t="s">
        <v>250</v>
      </c>
      <c r="D141" s="138" t="s">
        <v>188</v>
      </c>
      <c r="E141" s="139" t="s">
        <v>251</v>
      </c>
      <c r="F141" s="210" t="s">
        <v>252</v>
      </c>
      <c r="G141" s="210"/>
      <c r="H141" s="210"/>
      <c r="I141" s="210"/>
      <c r="J141" s="140" t="s">
        <v>217</v>
      </c>
      <c r="K141" s="141">
        <v>3.459</v>
      </c>
      <c r="L141" s="211">
        <v>39.1</v>
      </c>
      <c r="M141" s="211"/>
      <c r="N141" s="211">
        <f t="shared" si="10"/>
        <v>135.25</v>
      </c>
      <c r="O141" s="211"/>
      <c r="P141" s="211"/>
      <c r="Q141" s="211"/>
      <c r="R141" s="142"/>
      <c r="T141" s="143" t="s">
        <v>5</v>
      </c>
      <c r="U141" s="40" t="s">
        <v>42</v>
      </c>
      <c r="V141" s="144">
        <v>0.03</v>
      </c>
      <c r="W141" s="144">
        <f t="shared" si="11"/>
        <v>0.10377</v>
      </c>
      <c r="X141" s="144">
        <v>0</v>
      </c>
      <c r="Y141" s="144">
        <f t="shared" si="12"/>
        <v>0</v>
      </c>
      <c r="Z141" s="144">
        <v>0</v>
      </c>
      <c r="AA141" s="145">
        <f t="shared" si="13"/>
        <v>0</v>
      </c>
      <c r="AR141" s="17" t="s">
        <v>192</v>
      </c>
      <c r="AT141" s="17" t="s">
        <v>188</v>
      </c>
      <c r="AU141" s="17" t="s">
        <v>150</v>
      </c>
      <c r="AY141" s="17" t="s">
        <v>187</v>
      </c>
      <c r="BE141" s="146">
        <f t="shared" si="14"/>
        <v>135.25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85</v>
      </c>
      <c r="BK141" s="146">
        <f t="shared" si="19"/>
        <v>135.25</v>
      </c>
      <c r="BL141" s="17" t="s">
        <v>192</v>
      </c>
      <c r="BM141" s="17" t="s">
        <v>253</v>
      </c>
    </row>
    <row r="142" spans="2:65" s="1" customFormat="1" ht="31.5" customHeight="1">
      <c r="B142" s="137"/>
      <c r="C142" s="138" t="s">
        <v>254</v>
      </c>
      <c r="D142" s="138" t="s">
        <v>188</v>
      </c>
      <c r="E142" s="139" t="s">
        <v>255</v>
      </c>
      <c r="F142" s="210" t="s">
        <v>256</v>
      </c>
      <c r="G142" s="210"/>
      <c r="H142" s="210"/>
      <c r="I142" s="210"/>
      <c r="J142" s="140" t="s">
        <v>217</v>
      </c>
      <c r="K142" s="141">
        <v>3.459</v>
      </c>
      <c r="L142" s="211">
        <v>8.72</v>
      </c>
      <c r="M142" s="211"/>
      <c r="N142" s="211">
        <f t="shared" si="10"/>
        <v>30.16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0.002</v>
      </c>
      <c r="W142" s="144">
        <f t="shared" si="11"/>
        <v>0.0069180000000000005</v>
      </c>
      <c r="X142" s="144">
        <v>0</v>
      </c>
      <c r="Y142" s="144">
        <f t="shared" si="12"/>
        <v>0</v>
      </c>
      <c r="Z142" s="144">
        <v>0</v>
      </c>
      <c r="AA142" s="145">
        <f t="shared" si="13"/>
        <v>0</v>
      </c>
      <c r="AR142" s="17" t="s">
        <v>192</v>
      </c>
      <c r="AT142" s="17" t="s">
        <v>188</v>
      </c>
      <c r="AU142" s="17" t="s">
        <v>150</v>
      </c>
      <c r="AY142" s="17" t="s">
        <v>187</v>
      </c>
      <c r="BE142" s="146">
        <f t="shared" si="14"/>
        <v>30.16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85</v>
      </c>
      <c r="BK142" s="146">
        <f t="shared" si="19"/>
        <v>30.16</v>
      </c>
      <c r="BL142" s="17" t="s">
        <v>192</v>
      </c>
      <c r="BM142" s="17" t="s">
        <v>257</v>
      </c>
    </row>
    <row r="143" spans="2:65" s="1" customFormat="1" ht="31.5" customHeight="1">
      <c r="B143" s="137"/>
      <c r="C143" s="138" t="s">
        <v>258</v>
      </c>
      <c r="D143" s="138" t="s">
        <v>188</v>
      </c>
      <c r="E143" s="139" t="s">
        <v>259</v>
      </c>
      <c r="F143" s="210" t="s">
        <v>260</v>
      </c>
      <c r="G143" s="210"/>
      <c r="H143" s="210"/>
      <c r="I143" s="210"/>
      <c r="J143" s="140" t="s">
        <v>217</v>
      </c>
      <c r="K143" s="141">
        <v>0.819</v>
      </c>
      <c r="L143" s="211">
        <v>44</v>
      </c>
      <c r="M143" s="211"/>
      <c r="N143" s="211">
        <f t="shared" si="10"/>
        <v>36.04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0.032</v>
      </c>
      <c r="W143" s="144">
        <f t="shared" si="11"/>
        <v>0.026208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7" t="s">
        <v>192</v>
      </c>
      <c r="AT143" s="17" t="s">
        <v>188</v>
      </c>
      <c r="AU143" s="17" t="s">
        <v>150</v>
      </c>
      <c r="AY143" s="17" t="s">
        <v>187</v>
      </c>
      <c r="BE143" s="146">
        <f t="shared" si="14"/>
        <v>36.04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85</v>
      </c>
      <c r="BK143" s="146">
        <f t="shared" si="19"/>
        <v>36.04</v>
      </c>
      <c r="BL143" s="17" t="s">
        <v>192</v>
      </c>
      <c r="BM143" s="17" t="s">
        <v>261</v>
      </c>
    </row>
    <row r="144" spans="2:65" s="1" customFormat="1" ht="31.5" customHeight="1">
      <c r="B144" s="137"/>
      <c r="C144" s="138" t="s">
        <v>262</v>
      </c>
      <c r="D144" s="138" t="s">
        <v>188</v>
      </c>
      <c r="E144" s="139" t="s">
        <v>263</v>
      </c>
      <c r="F144" s="210" t="s">
        <v>264</v>
      </c>
      <c r="G144" s="210"/>
      <c r="H144" s="210"/>
      <c r="I144" s="210"/>
      <c r="J144" s="140" t="s">
        <v>217</v>
      </c>
      <c r="K144" s="141">
        <v>8.19</v>
      </c>
      <c r="L144" s="211">
        <v>11.1</v>
      </c>
      <c r="M144" s="211"/>
      <c r="N144" s="211">
        <f t="shared" si="10"/>
        <v>90.91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0.003</v>
      </c>
      <c r="W144" s="144">
        <f t="shared" si="11"/>
        <v>0.024569999999999998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7" t="s">
        <v>192</v>
      </c>
      <c r="AT144" s="17" t="s">
        <v>188</v>
      </c>
      <c r="AU144" s="17" t="s">
        <v>150</v>
      </c>
      <c r="AY144" s="17" t="s">
        <v>187</v>
      </c>
      <c r="BE144" s="146">
        <f t="shared" si="14"/>
        <v>90.91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85</v>
      </c>
      <c r="BK144" s="146">
        <f t="shared" si="19"/>
        <v>90.91</v>
      </c>
      <c r="BL144" s="17" t="s">
        <v>192</v>
      </c>
      <c r="BM144" s="17" t="s">
        <v>265</v>
      </c>
    </row>
    <row r="145" spans="2:65" s="1" customFormat="1" ht="31.5" customHeight="1">
      <c r="B145" s="137"/>
      <c r="C145" s="138" t="s">
        <v>266</v>
      </c>
      <c r="D145" s="138" t="s">
        <v>188</v>
      </c>
      <c r="E145" s="139" t="s">
        <v>267</v>
      </c>
      <c r="F145" s="210" t="s">
        <v>268</v>
      </c>
      <c r="G145" s="210"/>
      <c r="H145" s="210"/>
      <c r="I145" s="210"/>
      <c r="J145" s="140" t="s">
        <v>217</v>
      </c>
      <c r="K145" s="141">
        <v>0.819</v>
      </c>
      <c r="L145" s="211">
        <v>448</v>
      </c>
      <c r="M145" s="211"/>
      <c r="N145" s="211">
        <f t="shared" si="10"/>
        <v>366.91</v>
      </c>
      <c r="O145" s="211"/>
      <c r="P145" s="211"/>
      <c r="Q145" s="211"/>
      <c r="R145" s="142"/>
      <c r="T145" s="143" t="s">
        <v>5</v>
      </c>
      <c r="U145" s="40" t="s">
        <v>42</v>
      </c>
      <c r="V145" s="144">
        <v>0.376</v>
      </c>
      <c r="W145" s="144">
        <f t="shared" si="11"/>
        <v>0.307944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7" t="s">
        <v>192</v>
      </c>
      <c r="AT145" s="17" t="s">
        <v>188</v>
      </c>
      <c r="AU145" s="17" t="s">
        <v>150</v>
      </c>
      <c r="AY145" s="17" t="s">
        <v>187</v>
      </c>
      <c r="BE145" s="146">
        <f t="shared" si="14"/>
        <v>366.91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85</v>
      </c>
      <c r="BK145" s="146">
        <f t="shared" si="19"/>
        <v>366.91</v>
      </c>
      <c r="BL145" s="17" t="s">
        <v>192</v>
      </c>
      <c r="BM145" s="17" t="s">
        <v>269</v>
      </c>
    </row>
    <row r="146" spans="2:65" s="1" customFormat="1" ht="31.5" customHeight="1">
      <c r="B146" s="137"/>
      <c r="C146" s="138" t="s">
        <v>10</v>
      </c>
      <c r="D146" s="138" t="s">
        <v>188</v>
      </c>
      <c r="E146" s="139" t="s">
        <v>270</v>
      </c>
      <c r="F146" s="210" t="s">
        <v>271</v>
      </c>
      <c r="G146" s="210"/>
      <c r="H146" s="210"/>
      <c r="I146" s="210"/>
      <c r="J146" s="140" t="s">
        <v>217</v>
      </c>
      <c r="K146" s="141">
        <v>0.819</v>
      </c>
      <c r="L146" s="211">
        <v>125</v>
      </c>
      <c r="M146" s="211"/>
      <c r="N146" s="211">
        <f t="shared" si="10"/>
        <v>102.38</v>
      </c>
      <c r="O146" s="211"/>
      <c r="P146" s="211"/>
      <c r="Q146" s="211"/>
      <c r="R146" s="142"/>
      <c r="T146" s="143" t="s">
        <v>5</v>
      </c>
      <c r="U146" s="40" t="s">
        <v>42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7" t="s">
        <v>192</v>
      </c>
      <c r="AT146" s="17" t="s">
        <v>188</v>
      </c>
      <c r="AU146" s="17" t="s">
        <v>150</v>
      </c>
      <c r="AY146" s="17" t="s">
        <v>187</v>
      </c>
      <c r="BE146" s="146">
        <f t="shared" si="14"/>
        <v>102.38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85</v>
      </c>
      <c r="BK146" s="146">
        <f t="shared" si="19"/>
        <v>102.38</v>
      </c>
      <c r="BL146" s="17" t="s">
        <v>192</v>
      </c>
      <c r="BM146" s="17" t="s">
        <v>272</v>
      </c>
    </row>
    <row r="147" spans="2:65" s="1" customFormat="1" ht="31.5" customHeight="1">
      <c r="B147" s="137"/>
      <c r="C147" s="138" t="s">
        <v>273</v>
      </c>
      <c r="D147" s="138" t="s">
        <v>188</v>
      </c>
      <c r="E147" s="139" t="s">
        <v>274</v>
      </c>
      <c r="F147" s="210" t="s">
        <v>275</v>
      </c>
      <c r="G147" s="210"/>
      <c r="H147" s="210"/>
      <c r="I147" s="210"/>
      <c r="J147" s="140" t="s">
        <v>217</v>
      </c>
      <c r="K147" s="141">
        <v>3.459</v>
      </c>
      <c r="L147" s="211">
        <v>140</v>
      </c>
      <c r="M147" s="211"/>
      <c r="N147" s="211">
        <f t="shared" si="10"/>
        <v>484.26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192</v>
      </c>
      <c r="AT147" s="17" t="s">
        <v>188</v>
      </c>
      <c r="AU147" s="17" t="s">
        <v>150</v>
      </c>
      <c r="AY147" s="17" t="s">
        <v>187</v>
      </c>
      <c r="BE147" s="146">
        <f t="shared" si="14"/>
        <v>484.26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85</v>
      </c>
      <c r="BK147" s="146">
        <f t="shared" si="19"/>
        <v>484.26</v>
      </c>
      <c r="BL147" s="17" t="s">
        <v>192</v>
      </c>
      <c r="BM147" s="17" t="s">
        <v>276</v>
      </c>
    </row>
    <row r="148" spans="2:63" s="9" customFormat="1" ht="37.35" customHeight="1">
      <c r="B148" s="126"/>
      <c r="C148" s="127"/>
      <c r="D148" s="128" t="s">
        <v>168</v>
      </c>
      <c r="E148" s="128"/>
      <c r="F148" s="128"/>
      <c r="G148" s="128"/>
      <c r="H148" s="128"/>
      <c r="I148" s="128"/>
      <c r="J148" s="128"/>
      <c r="K148" s="128"/>
      <c r="L148" s="128"/>
      <c r="M148" s="128"/>
      <c r="N148" s="219">
        <f>BK148</f>
        <v>304.14</v>
      </c>
      <c r="O148" s="220"/>
      <c r="P148" s="220"/>
      <c r="Q148" s="220"/>
      <c r="R148" s="129"/>
      <c r="T148" s="130"/>
      <c r="U148" s="127"/>
      <c r="V148" s="127"/>
      <c r="W148" s="131">
        <f>W149+W151+W153</f>
        <v>0.99985</v>
      </c>
      <c r="X148" s="127"/>
      <c r="Y148" s="131">
        <f>Y149+Y151+Y153</f>
        <v>0</v>
      </c>
      <c r="Z148" s="127"/>
      <c r="AA148" s="132">
        <f>AA149+AA151+AA153</f>
        <v>0.0787894</v>
      </c>
      <c r="AR148" s="133" t="s">
        <v>150</v>
      </c>
      <c r="AT148" s="134" t="s">
        <v>76</v>
      </c>
      <c r="AU148" s="134" t="s">
        <v>77</v>
      </c>
      <c r="AY148" s="133" t="s">
        <v>187</v>
      </c>
      <c r="BK148" s="135">
        <f>BK149+BK151+BK153</f>
        <v>304.14</v>
      </c>
    </row>
    <row r="149" spans="2:63" s="9" customFormat="1" ht="19.9" customHeight="1">
      <c r="B149" s="126"/>
      <c r="C149" s="127"/>
      <c r="D149" s="136" t="s">
        <v>169</v>
      </c>
      <c r="E149" s="136"/>
      <c r="F149" s="136"/>
      <c r="G149" s="136"/>
      <c r="H149" s="136"/>
      <c r="I149" s="136"/>
      <c r="J149" s="136"/>
      <c r="K149" s="136"/>
      <c r="L149" s="136"/>
      <c r="M149" s="136"/>
      <c r="N149" s="215">
        <f>BK149</f>
        <v>234.29</v>
      </c>
      <c r="O149" s="216"/>
      <c r="P149" s="216"/>
      <c r="Q149" s="216"/>
      <c r="R149" s="129"/>
      <c r="T149" s="130"/>
      <c r="U149" s="127"/>
      <c r="V149" s="127"/>
      <c r="W149" s="131">
        <f>W150</f>
        <v>0.80235</v>
      </c>
      <c r="X149" s="127"/>
      <c r="Y149" s="131">
        <f>Y150</f>
        <v>0</v>
      </c>
      <c r="Z149" s="127"/>
      <c r="AA149" s="132">
        <f>AA150</f>
        <v>0.0299544</v>
      </c>
      <c r="AR149" s="133" t="s">
        <v>150</v>
      </c>
      <c r="AT149" s="134" t="s">
        <v>76</v>
      </c>
      <c r="AU149" s="134" t="s">
        <v>85</v>
      </c>
      <c r="AY149" s="133" t="s">
        <v>187</v>
      </c>
      <c r="BK149" s="135">
        <f>BK150</f>
        <v>234.29</v>
      </c>
    </row>
    <row r="150" spans="2:65" s="1" customFormat="1" ht="31.5" customHeight="1">
      <c r="B150" s="137"/>
      <c r="C150" s="138" t="s">
        <v>277</v>
      </c>
      <c r="D150" s="138" t="s">
        <v>188</v>
      </c>
      <c r="E150" s="139" t="s">
        <v>278</v>
      </c>
      <c r="F150" s="210" t="s">
        <v>279</v>
      </c>
      <c r="G150" s="210"/>
      <c r="H150" s="210"/>
      <c r="I150" s="210"/>
      <c r="J150" s="140" t="s">
        <v>191</v>
      </c>
      <c r="K150" s="141">
        <v>10.698</v>
      </c>
      <c r="L150" s="211">
        <v>21.9</v>
      </c>
      <c r="M150" s="211"/>
      <c r="N150" s="211">
        <f>ROUND(L150*K150,2)</f>
        <v>234.29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0.075</v>
      </c>
      <c r="W150" s="144">
        <f>V150*K150</f>
        <v>0.80235</v>
      </c>
      <c r="X150" s="144">
        <v>0</v>
      </c>
      <c r="Y150" s="144">
        <f>X150*K150</f>
        <v>0</v>
      </c>
      <c r="Z150" s="144">
        <v>0.0028</v>
      </c>
      <c r="AA150" s="145">
        <f>Z150*K150</f>
        <v>0.0299544</v>
      </c>
      <c r="AR150" s="17" t="s">
        <v>250</v>
      </c>
      <c r="AT150" s="17" t="s">
        <v>188</v>
      </c>
      <c r="AU150" s="17" t="s">
        <v>150</v>
      </c>
      <c r="AY150" s="17" t="s">
        <v>187</v>
      </c>
      <c r="BE150" s="146">
        <f>IF(U150="základní",N150,0)</f>
        <v>234.29</v>
      </c>
      <c r="BF150" s="146">
        <f>IF(U150="snížená",N150,0)</f>
        <v>0</v>
      </c>
      <c r="BG150" s="146">
        <f>IF(U150="zákl. přenesená",N150,0)</f>
        <v>0</v>
      </c>
      <c r="BH150" s="146">
        <f>IF(U150="sníž. přenesená",N150,0)</f>
        <v>0</v>
      </c>
      <c r="BI150" s="146">
        <f>IF(U150="nulová",N150,0)</f>
        <v>0</v>
      </c>
      <c r="BJ150" s="17" t="s">
        <v>85</v>
      </c>
      <c r="BK150" s="146">
        <f>ROUND(L150*K150,2)</f>
        <v>234.29</v>
      </c>
      <c r="BL150" s="17" t="s">
        <v>250</v>
      </c>
      <c r="BM150" s="17" t="s">
        <v>280</v>
      </c>
    </row>
    <row r="151" spans="2:63" s="9" customFormat="1" ht="29.85" customHeight="1">
      <c r="B151" s="126"/>
      <c r="C151" s="127"/>
      <c r="D151" s="136" t="s">
        <v>170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217">
        <f>BK151</f>
        <v>27.05</v>
      </c>
      <c r="O151" s="218"/>
      <c r="P151" s="218"/>
      <c r="Q151" s="218"/>
      <c r="R151" s="129"/>
      <c r="T151" s="130"/>
      <c r="U151" s="127"/>
      <c r="V151" s="127"/>
      <c r="W151" s="131">
        <f>W152</f>
        <v>0.0975</v>
      </c>
      <c r="X151" s="127"/>
      <c r="Y151" s="131">
        <f>Y152</f>
        <v>0</v>
      </c>
      <c r="Z151" s="127"/>
      <c r="AA151" s="132">
        <f>AA152</f>
        <v>0.000835</v>
      </c>
      <c r="AR151" s="133" t="s">
        <v>150</v>
      </c>
      <c r="AT151" s="134" t="s">
        <v>76</v>
      </c>
      <c r="AU151" s="134" t="s">
        <v>85</v>
      </c>
      <c r="AY151" s="133" t="s">
        <v>187</v>
      </c>
      <c r="BK151" s="135">
        <f>BK152</f>
        <v>27.05</v>
      </c>
    </row>
    <row r="152" spans="2:65" s="1" customFormat="1" ht="31.5" customHeight="1">
      <c r="B152" s="137"/>
      <c r="C152" s="138" t="s">
        <v>281</v>
      </c>
      <c r="D152" s="138" t="s">
        <v>188</v>
      </c>
      <c r="E152" s="139" t="s">
        <v>282</v>
      </c>
      <c r="F152" s="210" t="s">
        <v>283</v>
      </c>
      <c r="G152" s="210"/>
      <c r="H152" s="210"/>
      <c r="I152" s="210"/>
      <c r="J152" s="140" t="s">
        <v>196</v>
      </c>
      <c r="K152" s="141">
        <v>0.5</v>
      </c>
      <c r="L152" s="211">
        <v>54.1</v>
      </c>
      <c r="M152" s="211"/>
      <c r="N152" s="211">
        <f>ROUND(L152*K152,2)</f>
        <v>27.05</v>
      </c>
      <c r="O152" s="211"/>
      <c r="P152" s="211"/>
      <c r="Q152" s="211"/>
      <c r="R152" s="142"/>
      <c r="T152" s="143" t="s">
        <v>5</v>
      </c>
      <c r="U152" s="40" t="s">
        <v>42</v>
      </c>
      <c r="V152" s="144">
        <v>0.195</v>
      </c>
      <c r="W152" s="144">
        <f>V152*K152</f>
        <v>0.0975</v>
      </c>
      <c r="X152" s="144">
        <v>0</v>
      </c>
      <c r="Y152" s="144">
        <f>X152*K152</f>
        <v>0</v>
      </c>
      <c r="Z152" s="144">
        <v>0.00167</v>
      </c>
      <c r="AA152" s="145">
        <f>Z152*K152</f>
        <v>0.000835</v>
      </c>
      <c r="AR152" s="17" t="s">
        <v>250</v>
      </c>
      <c r="AT152" s="17" t="s">
        <v>188</v>
      </c>
      <c r="AU152" s="17" t="s">
        <v>150</v>
      </c>
      <c r="AY152" s="17" t="s">
        <v>187</v>
      </c>
      <c r="BE152" s="146">
        <f>IF(U152="základní",N152,0)</f>
        <v>27.05</v>
      </c>
      <c r="BF152" s="146">
        <f>IF(U152="snížená",N152,0)</f>
        <v>0</v>
      </c>
      <c r="BG152" s="146">
        <f>IF(U152="zákl. přenesená",N152,0)</f>
        <v>0</v>
      </c>
      <c r="BH152" s="146">
        <f>IF(U152="sníž. přenesená",N152,0)</f>
        <v>0</v>
      </c>
      <c r="BI152" s="146">
        <f>IF(U152="nulová",N152,0)</f>
        <v>0</v>
      </c>
      <c r="BJ152" s="17" t="s">
        <v>85</v>
      </c>
      <c r="BK152" s="146">
        <f>ROUND(L152*K152,2)</f>
        <v>27.05</v>
      </c>
      <c r="BL152" s="17" t="s">
        <v>250</v>
      </c>
      <c r="BM152" s="17" t="s">
        <v>284</v>
      </c>
    </row>
    <row r="153" spans="2:63" s="9" customFormat="1" ht="29.85" customHeight="1">
      <c r="B153" s="126"/>
      <c r="C153" s="127"/>
      <c r="D153" s="136" t="s">
        <v>171</v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217">
        <f>BK153</f>
        <v>42.8</v>
      </c>
      <c r="O153" s="218"/>
      <c r="P153" s="218"/>
      <c r="Q153" s="218"/>
      <c r="R153" s="129"/>
      <c r="T153" s="130"/>
      <c r="U153" s="127"/>
      <c r="V153" s="127"/>
      <c r="W153" s="131">
        <f>W154</f>
        <v>0.1</v>
      </c>
      <c r="X153" s="127"/>
      <c r="Y153" s="131">
        <f>Y154</f>
        <v>0</v>
      </c>
      <c r="Z153" s="127"/>
      <c r="AA153" s="132">
        <f>AA154</f>
        <v>0.048</v>
      </c>
      <c r="AR153" s="133" t="s">
        <v>150</v>
      </c>
      <c r="AT153" s="134" t="s">
        <v>76</v>
      </c>
      <c r="AU153" s="134" t="s">
        <v>85</v>
      </c>
      <c r="AY153" s="133" t="s">
        <v>187</v>
      </c>
      <c r="BK153" s="135">
        <f>BK154</f>
        <v>42.8</v>
      </c>
    </row>
    <row r="154" spans="2:65" s="1" customFormat="1" ht="31.5" customHeight="1">
      <c r="B154" s="137"/>
      <c r="C154" s="138" t="s">
        <v>285</v>
      </c>
      <c r="D154" s="138" t="s">
        <v>188</v>
      </c>
      <c r="E154" s="139" t="s">
        <v>286</v>
      </c>
      <c r="F154" s="210" t="s">
        <v>287</v>
      </c>
      <c r="G154" s="210"/>
      <c r="H154" s="210"/>
      <c r="I154" s="210"/>
      <c r="J154" s="140" t="s">
        <v>204</v>
      </c>
      <c r="K154" s="141">
        <v>2</v>
      </c>
      <c r="L154" s="211">
        <v>21.4</v>
      </c>
      <c r="M154" s="211"/>
      <c r="N154" s="211">
        <f>ROUND(L154*K154,2)</f>
        <v>42.8</v>
      </c>
      <c r="O154" s="211"/>
      <c r="P154" s="211"/>
      <c r="Q154" s="211"/>
      <c r="R154" s="142"/>
      <c r="T154" s="143" t="s">
        <v>5</v>
      </c>
      <c r="U154" s="147" t="s">
        <v>42</v>
      </c>
      <c r="V154" s="148">
        <v>0.05</v>
      </c>
      <c r="W154" s="148">
        <f>V154*K154</f>
        <v>0.1</v>
      </c>
      <c r="X154" s="148">
        <v>0</v>
      </c>
      <c r="Y154" s="148">
        <f>X154*K154</f>
        <v>0</v>
      </c>
      <c r="Z154" s="148">
        <v>0.024</v>
      </c>
      <c r="AA154" s="149">
        <f>Z154*K154</f>
        <v>0.048</v>
      </c>
      <c r="AR154" s="17" t="s">
        <v>250</v>
      </c>
      <c r="AT154" s="17" t="s">
        <v>188</v>
      </c>
      <c r="AU154" s="17" t="s">
        <v>150</v>
      </c>
      <c r="AY154" s="17" t="s">
        <v>187</v>
      </c>
      <c r="BE154" s="146">
        <f>IF(U154="základní",N154,0)</f>
        <v>42.8</v>
      </c>
      <c r="BF154" s="146">
        <f>IF(U154="snížená",N154,0)</f>
        <v>0</v>
      </c>
      <c r="BG154" s="146">
        <f>IF(U154="zákl. přenesená",N154,0)</f>
        <v>0</v>
      </c>
      <c r="BH154" s="146">
        <f>IF(U154="sníž. přenesená",N154,0)</f>
        <v>0</v>
      </c>
      <c r="BI154" s="146">
        <f>IF(U154="nulová",N154,0)</f>
        <v>0</v>
      </c>
      <c r="BJ154" s="17" t="s">
        <v>85</v>
      </c>
      <c r="BK154" s="146">
        <f>ROUND(L154*K154,2)</f>
        <v>42.8</v>
      </c>
      <c r="BL154" s="17" t="s">
        <v>250</v>
      </c>
      <c r="BM154" s="17" t="s">
        <v>288</v>
      </c>
    </row>
    <row r="155" spans="2:18" s="1" customFormat="1" ht="6.95" customHeight="1"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</sheetData>
  <mergeCells count="146">
    <mergeCell ref="H1:K1"/>
    <mergeCell ref="S2:AC2"/>
    <mergeCell ref="F152:I152"/>
    <mergeCell ref="L152:M152"/>
    <mergeCell ref="N152:Q152"/>
    <mergeCell ref="F154:I154"/>
    <mergeCell ref="L154:M154"/>
    <mergeCell ref="N154:Q154"/>
    <mergeCell ref="N119:Q119"/>
    <mergeCell ref="N120:Q120"/>
    <mergeCell ref="N121:Q121"/>
    <mergeCell ref="N124:Q124"/>
    <mergeCell ref="N126:Q126"/>
    <mergeCell ref="N130:Q130"/>
    <mergeCell ref="N138:Q138"/>
    <mergeCell ref="N148:Q148"/>
    <mergeCell ref="N149:Q149"/>
    <mergeCell ref="N151:Q151"/>
    <mergeCell ref="N153:Q153"/>
    <mergeCell ref="F146:I146"/>
    <mergeCell ref="L146:M146"/>
    <mergeCell ref="N146:Q146"/>
    <mergeCell ref="F147:I147"/>
    <mergeCell ref="L147:M147"/>
    <mergeCell ref="N147:Q147"/>
    <mergeCell ref="F150:I150"/>
    <mergeCell ref="L150:M150"/>
    <mergeCell ref="N150:Q150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140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1734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183997.24000000002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N95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183997.24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ROUND((SUM(BE95:BE96)+SUM(BE114:BE128)),2)</f>
        <v>183997.24</v>
      </c>
      <c r="I32" s="193"/>
      <c r="J32" s="193"/>
      <c r="K32" s="32"/>
      <c r="L32" s="32"/>
      <c r="M32" s="196">
        <f>ROUND(ROUND((SUM(BE95:BE96)+SUM(BE114:BE128)),2)*F32,2)</f>
        <v>38639.42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ROUND((SUM(BF95:BF96)+SUM(BF114:BF128)),2)</f>
        <v>0</v>
      </c>
      <c r="I33" s="193"/>
      <c r="J33" s="193"/>
      <c r="K33" s="32"/>
      <c r="L33" s="32"/>
      <c r="M33" s="196">
        <f>ROUND(ROUND((SUM(BF95:BF96)+SUM(BF114:BF128)),2)*F33,2)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ROUND((SUM(BG95:BG96)+SUM(BG114:BG128)),2)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ROUND((SUM(BH95:BH96)+SUM(BH114:BH128)),2)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ROUND((SUM(BI95:BI96)+SUM(BI114:BI128)),2)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222636.65999999997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2017-001-19 - VRN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N114</f>
        <v>183997.24000000002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1735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N115</f>
        <v>183997.24000000002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1736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N116</f>
        <v>67800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1737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N120</f>
        <v>55457.26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1738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N125</f>
        <v>46935.44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1739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N127</f>
        <v>13804.54</v>
      </c>
      <c r="O93" s="205"/>
      <c r="P93" s="205"/>
      <c r="Q93" s="205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172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1">
        <v>0</v>
      </c>
      <c r="O95" s="206"/>
      <c r="P95" s="206"/>
      <c r="Q95" s="206"/>
      <c r="R95" s="33"/>
      <c r="T95" s="117"/>
      <c r="U95" s="118" t="s">
        <v>41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144</v>
      </c>
      <c r="D97" s="100"/>
      <c r="E97" s="100"/>
      <c r="F97" s="100"/>
      <c r="G97" s="100"/>
      <c r="H97" s="100"/>
      <c r="I97" s="100"/>
      <c r="J97" s="100"/>
      <c r="K97" s="100"/>
      <c r="L97" s="188">
        <f>ROUND(SUM(N88+N95),2)</f>
        <v>183997.24</v>
      </c>
      <c r="M97" s="188"/>
      <c r="N97" s="188"/>
      <c r="O97" s="188"/>
      <c r="P97" s="188"/>
      <c r="Q97" s="188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6" t="s">
        <v>173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91" t="str">
        <f>F6</f>
        <v>Přístavba garáže hasičské zbrojnice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32"/>
      <c r="R105" s="33"/>
    </row>
    <row r="106" spans="2:18" s="1" customFormat="1" ht="36.95" customHeight="1">
      <c r="B106" s="31"/>
      <c r="C106" s="65" t="s">
        <v>152</v>
      </c>
      <c r="D106" s="32"/>
      <c r="E106" s="32"/>
      <c r="F106" s="172" t="str">
        <f>F7</f>
        <v>2017-001-19 - VRN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Klecany čp.301</v>
      </c>
      <c r="G108" s="32"/>
      <c r="H108" s="32"/>
      <c r="I108" s="32"/>
      <c r="J108" s="32"/>
      <c r="K108" s="28" t="s">
        <v>23</v>
      </c>
      <c r="L108" s="32"/>
      <c r="M108" s="194" t="str">
        <f>IF(O9="","",O9)</f>
        <v>10. 1. 2017</v>
      </c>
      <c r="N108" s="194"/>
      <c r="O108" s="194"/>
      <c r="P108" s="19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3.5">
      <c r="B110" s="31"/>
      <c r="C110" s="28" t="s">
        <v>25</v>
      </c>
      <c r="D110" s="32"/>
      <c r="E110" s="32"/>
      <c r="F110" s="26" t="str">
        <f>E12</f>
        <v>Město Klecany Do Klecánek 52/24 PSČ 250 67</v>
      </c>
      <c r="G110" s="32"/>
      <c r="H110" s="32"/>
      <c r="I110" s="32"/>
      <c r="J110" s="32"/>
      <c r="K110" s="28" t="s">
        <v>31</v>
      </c>
      <c r="L110" s="32"/>
      <c r="M110" s="158" t="str">
        <f>E18</f>
        <v>ASLB spol.s.r.o.Dětská 178, Praha 10</v>
      </c>
      <c r="N110" s="158"/>
      <c r="O110" s="158"/>
      <c r="P110" s="158"/>
      <c r="Q110" s="158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34</v>
      </c>
      <c r="L111" s="32"/>
      <c r="M111" s="158" t="str">
        <f>E21</f>
        <v>Ing. Dana Mlejnková</v>
      </c>
      <c r="N111" s="158"/>
      <c r="O111" s="158"/>
      <c r="P111" s="158"/>
      <c r="Q111" s="15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174</v>
      </c>
      <c r="D113" s="121" t="s">
        <v>175</v>
      </c>
      <c r="E113" s="121" t="s">
        <v>59</v>
      </c>
      <c r="F113" s="207" t="s">
        <v>176</v>
      </c>
      <c r="G113" s="207"/>
      <c r="H113" s="207"/>
      <c r="I113" s="207"/>
      <c r="J113" s="121" t="s">
        <v>177</v>
      </c>
      <c r="K113" s="121" t="s">
        <v>178</v>
      </c>
      <c r="L113" s="208" t="s">
        <v>179</v>
      </c>
      <c r="M113" s="208"/>
      <c r="N113" s="207" t="s">
        <v>159</v>
      </c>
      <c r="O113" s="207"/>
      <c r="P113" s="207"/>
      <c r="Q113" s="209"/>
      <c r="R113" s="122"/>
      <c r="T113" s="72" t="s">
        <v>180</v>
      </c>
      <c r="U113" s="73" t="s">
        <v>41</v>
      </c>
      <c r="V113" s="73" t="s">
        <v>181</v>
      </c>
      <c r="W113" s="73" t="s">
        <v>182</v>
      </c>
      <c r="X113" s="73" t="s">
        <v>183</v>
      </c>
      <c r="Y113" s="73" t="s">
        <v>184</v>
      </c>
      <c r="Z113" s="73" t="s">
        <v>185</v>
      </c>
      <c r="AA113" s="74" t="s">
        <v>186</v>
      </c>
    </row>
    <row r="114" spans="2:63" s="1" customFormat="1" ht="29.25" customHeight="1">
      <c r="B114" s="31"/>
      <c r="C114" s="76" t="s">
        <v>155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2">
        <f>BK114</f>
        <v>183997.24000000002</v>
      </c>
      <c r="O114" s="213"/>
      <c r="P114" s="213"/>
      <c r="Q114" s="213"/>
      <c r="R114" s="33"/>
      <c r="T114" s="75"/>
      <c r="U114" s="47"/>
      <c r="V114" s="47"/>
      <c r="W114" s="123">
        <f>W115</f>
        <v>0</v>
      </c>
      <c r="X114" s="47"/>
      <c r="Y114" s="123">
        <f>Y115</f>
        <v>0</v>
      </c>
      <c r="Z114" s="47"/>
      <c r="AA114" s="124">
        <f>AA115</f>
        <v>0</v>
      </c>
      <c r="AT114" s="17" t="s">
        <v>76</v>
      </c>
      <c r="AU114" s="17" t="s">
        <v>161</v>
      </c>
      <c r="BK114" s="125">
        <f>BK115</f>
        <v>183997.24000000002</v>
      </c>
    </row>
    <row r="115" spans="2:63" s="9" customFormat="1" ht="37.35" customHeight="1">
      <c r="B115" s="126"/>
      <c r="C115" s="127"/>
      <c r="D115" s="128" t="s">
        <v>1735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4">
        <f>BK115</f>
        <v>183997.24000000002</v>
      </c>
      <c r="O115" s="202"/>
      <c r="P115" s="202"/>
      <c r="Q115" s="202"/>
      <c r="R115" s="129"/>
      <c r="T115" s="130"/>
      <c r="U115" s="127"/>
      <c r="V115" s="127"/>
      <c r="W115" s="131">
        <f>W116+W120+W125+W127</f>
        <v>0</v>
      </c>
      <c r="X115" s="127"/>
      <c r="Y115" s="131">
        <f>Y116+Y120+Y125+Y127</f>
        <v>0</v>
      </c>
      <c r="Z115" s="127"/>
      <c r="AA115" s="132">
        <f>AA116+AA120+AA125+AA127</f>
        <v>0</v>
      </c>
      <c r="AR115" s="133" t="s">
        <v>206</v>
      </c>
      <c r="AT115" s="134" t="s">
        <v>76</v>
      </c>
      <c r="AU115" s="134" t="s">
        <v>77</v>
      </c>
      <c r="AY115" s="133" t="s">
        <v>187</v>
      </c>
      <c r="BK115" s="135">
        <f>BK116+BK120+BK125+BK127</f>
        <v>183997.24000000002</v>
      </c>
    </row>
    <row r="116" spans="2:63" s="9" customFormat="1" ht="19.9" customHeight="1">
      <c r="B116" s="126"/>
      <c r="C116" s="127"/>
      <c r="D116" s="136" t="s">
        <v>1736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5">
        <f>BK116</f>
        <v>67800</v>
      </c>
      <c r="O116" s="216"/>
      <c r="P116" s="216"/>
      <c r="Q116" s="216"/>
      <c r="R116" s="129"/>
      <c r="T116" s="130"/>
      <c r="U116" s="127"/>
      <c r="V116" s="127"/>
      <c r="W116" s="131">
        <f>SUM(W117:W119)</f>
        <v>0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206</v>
      </c>
      <c r="AT116" s="134" t="s">
        <v>76</v>
      </c>
      <c r="AU116" s="134" t="s">
        <v>85</v>
      </c>
      <c r="AY116" s="133" t="s">
        <v>187</v>
      </c>
      <c r="BK116" s="135">
        <f>SUM(BK117:BK119)</f>
        <v>67800</v>
      </c>
    </row>
    <row r="117" spans="2:65" s="1" customFormat="1" ht="22.5" customHeight="1">
      <c r="B117" s="137"/>
      <c r="C117" s="138" t="s">
        <v>85</v>
      </c>
      <c r="D117" s="138" t="s">
        <v>188</v>
      </c>
      <c r="E117" s="139" t="s">
        <v>1740</v>
      </c>
      <c r="F117" s="210" t="s">
        <v>1741</v>
      </c>
      <c r="G117" s="210"/>
      <c r="H117" s="210"/>
      <c r="I117" s="210"/>
      <c r="J117" s="140" t="s">
        <v>1186</v>
      </c>
      <c r="K117" s="141">
        <v>1</v>
      </c>
      <c r="L117" s="211">
        <v>10000</v>
      </c>
      <c r="M117" s="211"/>
      <c r="N117" s="211">
        <f>ROUND(L117*K117,2)</f>
        <v>10000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</v>
      </c>
      <c r="W117" s="144">
        <f>V117*K117</f>
        <v>0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192</v>
      </c>
      <c r="AT117" s="17" t="s">
        <v>188</v>
      </c>
      <c r="AU117" s="17" t="s">
        <v>150</v>
      </c>
      <c r="AY117" s="17" t="s">
        <v>187</v>
      </c>
      <c r="BE117" s="146">
        <f>IF(U117="základní",N117,0)</f>
        <v>10000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85</v>
      </c>
      <c r="BK117" s="146">
        <f>ROUND(L117*K117,2)</f>
        <v>10000</v>
      </c>
      <c r="BL117" s="17" t="s">
        <v>192</v>
      </c>
      <c r="BM117" s="17" t="s">
        <v>1742</v>
      </c>
    </row>
    <row r="118" spans="2:65" s="1" customFormat="1" ht="22.5" customHeight="1">
      <c r="B118" s="137"/>
      <c r="C118" s="138" t="s">
        <v>150</v>
      </c>
      <c r="D118" s="138" t="s">
        <v>188</v>
      </c>
      <c r="E118" s="139" t="s">
        <v>1743</v>
      </c>
      <c r="F118" s="210" t="s">
        <v>1744</v>
      </c>
      <c r="G118" s="210"/>
      <c r="H118" s="210"/>
      <c r="I118" s="210"/>
      <c r="J118" s="140" t="s">
        <v>1186</v>
      </c>
      <c r="K118" s="141">
        <v>1</v>
      </c>
      <c r="L118" s="211">
        <v>10000</v>
      </c>
      <c r="M118" s="211"/>
      <c r="N118" s="211">
        <f>ROUND(L118*K118,2)</f>
        <v>10000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</v>
      </c>
      <c r="W118" s="144">
        <f>V118*K118</f>
        <v>0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192</v>
      </c>
      <c r="AT118" s="17" t="s">
        <v>188</v>
      </c>
      <c r="AU118" s="17" t="s">
        <v>150</v>
      </c>
      <c r="AY118" s="17" t="s">
        <v>187</v>
      </c>
      <c r="BE118" s="146">
        <f>IF(U118="základní",N118,0)</f>
        <v>10000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85</v>
      </c>
      <c r="BK118" s="146">
        <f>ROUND(L118*K118,2)</f>
        <v>10000</v>
      </c>
      <c r="BL118" s="17" t="s">
        <v>192</v>
      </c>
      <c r="BM118" s="17" t="s">
        <v>1745</v>
      </c>
    </row>
    <row r="119" spans="2:65" s="1" customFormat="1" ht="22.5" customHeight="1">
      <c r="B119" s="137"/>
      <c r="C119" s="138" t="s">
        <v>198</v>
      </c>
      <c r="D119" s="138" t="s">
        <v>188</v>
      </c>
      <c r="E119" s="139" t="s">
        <v>1746</v>
      </c>
      <c r="F119" s="210" t="s">
        <v>1747</v>
      </c>
      <c r="G119" s="210"/>
      <c r="H119" s="210"/>
      <c r="I119" s="210"/>
      <c r="J119" s="140" t="s">
        <v>1748</v>
      </c>
      <c r="K119" s="141">
        <v>1</v>
      </c>
      <c r="L119" s="211">
        <v>47800</v>
      </c>
      <c r="M119" s="211"/>
      <c r="N119" s="211">
        <f>ROUND(L119*K119,2)</f>
        <v>47800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</v>
      </c>
      <c r="W119" s="144">
        <f>V119*K119</f>
        <v>0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192</v>
      </c>
      <c r="AT119" s="17" t="s">
        <v>188</v>
      </c>
      <c r="AU119" s="17" t="s">
        <v>150</v>
      </c>
      <c r="AY119" s="17" t="s">
        <v>187</v>
      </c>
      <c r="BE119" s="146">
        <f>IF(U119="základní",N119,0)</f>
        <v>47800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85</v>
      </c>
      <c r="BK119" s="146">
        <f>ROUND(L119*K119,2)</f>
        <v>47800</v>
      </c>
      <c r="BL119" s="17" t="s">
        <v>192</v>
      </c>
      <c r="BM119" s="17" t="s">
        <v>1749</v>
      </c>
    </row>
    <row r="120" spans="2:63" s="9" customFormat="1" ht="29.85" customHeight="1">
      <c r="B120" s="126"/>
      <c r="C120" s="127"/>
      <c r="D120" s="136" t="s">
        <v>1737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17">
        <f>BK120</f>
        <v>55457.26</v>
      </c>
      <c r="O120" s="218"/>
      <c r="P120" s="218"/>
      <c r="Q120" s="218"/>
      <c r="R120" s="129"/>
      <c r="T120" s="130"/>
      <c r="U120" s="127"/>
      <c r="V120" s="127"/>
      <c r="W120" s="131">
        <f>SUM(W121:W124)</f>
        <v>0</v>
      </c>
      <c r="X120" s="127"/>
      <c r="Y120" s="131">
        <f>SUM(Y121:Y124)</f>
        <v>0</v>
      </c>
      <c r="Z120" s="127"/>
      <c r="AA120" s="132">
        <f>SUM(AA121:AA124)</f>
        <v>0</v>
      </c>
      <c r="AR120" s="133" t="s">
        <v>206</v>
      </c>
      <c r="AT120" s="134" t="s">
        <v>76</v>
      </c>
      <c r="AU120" s="134" t="s">
        <v>85</v>
      </c>
      <c r="AY120" s="133" t="s">
        <v>187</v>
      </c>
      <c r="BK120" s="135">
        <f>SUM(BK121:BK124)</f>
        <v>55457.26</v>
      </c>
    </row>
    <row r="121" spans="2:65" s="1" customFormat="1" ht="22.5" customHeight="1">
      <c r="B121" s="137"/>
      <c r="C121" s="138" t="s">
        <v>192</v>
      </c>
      <c r="D121" s="138" t="s">
        <v>188</v>
      </c>
      <c r="E121" s="139" t="s">
        <v>1750</v>
      </c>
      <c r="F121" s="210" t="s">
        <v>1751</v>
      </c>
      <c r="G121" s="210"/>
      <c r="H121" s="210"/>
      <c r="I121" s="210"/>
      <c r="J121" s="140" t="s">
        <v>1202</v>
      </c>
      <c r="K121" s="141">
        <v>0.002</v>
      </c>
      <c r="L121" s="211">
        <v>2760908</v>
      </c>
      <c r="M121" s="211"/>
      <c r="N121" s="211">
        <f>ROUND(L121*K121,2)</f>
        <v>5521.82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</v>
      </c>
      <c r="W121" s="144">
        <f>V121*K121</f>
        <v>0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1752</v>
      </c>
      <c r="AT121" s="17" t="s">
        <v>188</v>
      </c>
      <c r="AU121" s="17" t="s">
        <v>150</v>
      </c>
      <c r="AY121" s="17" t="s">
        <v>187</v>
      </c>
      <c r="BE121" s="146">
        <f>IF(U121="základní",N121,0)</f>
        <v>5521.82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85</v>
      </c>
      <c r="BK121" s="146">
        <f>ROUND(L121*K121,2)</f>
        <v>5521.82</v>
      </c>
      <c r="BL121" s="17" t="s">
        <v>1752</v>
      </c>
      <c r="BM121" s="17" t="s">
        <v>1753</v>
      </c>
    </row>
    <row r="122" spans="2:65" s="1" customFormat="1" ht="22.5" customHeight="1">
      <c r="B122" s="137"/>
      <c r="C122" s="138" t="s">
        <v>206</v>
      </c>
      <c r="D122" s="138" t="s">
        <v>188</v>
      </c>
      <c r="E122" s="139" t="s">
        <v>1754</v>
      </c>
      <c r="F122" s="210" t="s">
        <v>1755</v>
      </c>
      <c r="G122" s="210"/>
      <c r="H122" s="210"/>
      <c r="I122" s="210"/>
      <c r="J122" s="140" t="s">
        <v>1202</v>
      </c>
      <c r="K122" s="141">
        <v>0.017</v>
      </c>
      <c r="L122" s="211">
        <v>2760908</v>
      </c>
      <c r="M122" s="211"/>
      <c r="N122" s="211">
        <f>ROUND(L122*K122,2)</f>
        <v>46935.44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</v>
      </c>
      <c r="W122" s="144">
        <f>V122*K122</f>
        <v>0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1752</v>
      </c>
      <c r="AT122" s="17" t="s">
        <v>188</v>
      </c>
      <c r="AU122" s="17" t="s">
        <v>150</v>
      </c>
      <c r="AY122" s="17" t="s">
        <v>187</v>
      </c>
      <c r="BE122" s="146">
        <f>IF(U122="základní",N122,0)</f>
        <v>46935.44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85</v>
      </c>
      <c r="BK122" s="146">
        <f>ROUND(L122*K122,2)</f>
        <v>46935.44</v>
      </c>
      <c r="BL122" s="17" t="s">
        <v>1752</v>
      </c>
      <c r="BM122" s="17" t="s">
        <v>1756</v>
      </c>
    </row>
    <row r="123" spans="2:65" s="1" customFormat="1" ht="31.5" customHeight="1">
      <c r="B123" s="137"/>
      <c r="C123" s="138" t="s">
        <v>210</v>
      </c>
      <c r="D123" s="138" t="s">
        <v>188</v>
      </c>
      <c r="E123" s="139" t="s">
        <v>1757</v>
      </c>
      <c r="F123" s="210" t="s">
        <v>1758</v>
      </c>
      <c r="G123" s="210"/>
      <c r="H123" s="210"/>
      <c r="I123" s="210"/>
      <c r="J123" s="140" t="s">
        <v>1186</v>
      </c>
      <c r="K123" s="141">
        <v>1</v>
      </c>
      <c r="L123" s="211">
        <v>1000</v>
      </c>
      <c r="M123" s="211"/>
      <c r="N123" s="211">
        <f>ROUND(L123*K123,2)</f>
        <v>1000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>V123*K123</f>
        <v>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1752</v>
      </c>
      <c r="AT123" s="17" t="s">
        <v>188</v>
      </c>
      <c r="AU123" s="17" t="s">
        <v>150</v>
      </c>
      <c r="AY123" s="17" t="s">
        <v>187</v>
      </c>
      <c r="BE123" s="146">
        <f>IF(U123="základní",N123,0)</f>
        <v>1000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85</v>
      </c>
      <c r="BK123" s="146">
        <f>ROUND(L123*K123,2)</f>
        <v>1000</v>
      </c>
      <c r="BL123" s="17" t="s">
        <v>1752</v>
      </c>
      <c r="BM123" s="17" t="s">
        <v>1759</v>
      </c>
    </row>
    <row r="124" spans="2:65" s="1" customFormat="1" ht="31.5" customHeight="1">
      <c r="B124" s="137"/>
      <c r="C124" s="138" t="s">
        <v>214</v>
      </c>
      <c r="D124" s="138" t="s">
        <v>188</v>
      </c>
      <c r="E124" s="139" t="s">
        <v>1760</v>
      </c>
      <c r="F124" s="210" t="s">
        <v>1761</v>
      </c>
      <c r="G124" s="210"/>
      <c r="H124" s="210"/>
      <c r="I124" s="210"/>
      <c r="J124" s="140" t="s">
        <v>1186</v>
      </c>
      <c r="K124" s="141">
        <v>1</v>
      </c>
      <c r="L124" s="211">
        <v>2000</v>
      </c>
      <c r="M124" s="211"/>
      <c r="N124" s="211">
        <f>ROUND(L124*K124,2)</f>
        <v>2000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</v>
      </c>
      <c r="W124" s="144">
        <f>V124*K124</f>
        <v>0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1752</v>
      </c>
      <c r="AT124" s="17" t="s">
        <v>188</v>
      </c>
      <c r="AU124" s="17" t="s">
        <v>150</v>
      </c>
      <c r="AY124" s="17" t="s">
        <v>187</v>
      </c>
      <c r="BE124" s="146">
        <f>IF(U124="základní",N124,0)</f>
        <v>2000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85</v>
      </c>
      <c r="BK124" s="146">
        <f>ROUND(L124*K124,2)</f>
        <v>2000</v>
      </c>
      <c r="BL124" s="17" t="s">
        <v>1752</v>
      </c>
      <c r="BM124" s="17" t="s">
        <v>1762</v>
      </c>
    </row>
    <row r="125" spans="2:63" s="9" customFormat="1" ht="29.85" customHeight="1">
      <c r="B125" s="126"/>
      <c r="C125" s="127"/>
      <c r="D125" s="136" t="s">
        <v>1738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17">
        <f>BK125</f>
        <v>46935.44</v>
      </c>
      <c r="O125" s="218"/>
      <c r="P125" s="218"/>
      <c r="Q125" s="218"/>
      <c r="R125" s="129"/>
      <c r="T125" s="130"/>
      <c r="U125" s="127"/>
      <c r="V125" s="127"/>
      <c r="W125" s="131">
        <f>W126</f>
        <v>0</v>
      </c>
      <c r="X125" s="127"/>
      <c r="Y125" s="131">
        <f>Y126</f>
        <v>0</v>
      </c>
      <c r="Z125" s="127"/>
      <c r="AA125" s="132">
        <f>AA126</f>
        <v>0</v>
      </c>
      <c r="AR125" s="133" t="s">
        <v>206</v>
      </c>
      <c r="AT125" s="134" t="s">
        <v>76</v>
      </c>
      <c r="AU125" s="134" t="s">
        <v>85</v>
      </c>
      <c r="AY125" s="133" t="s">
        <v>187</v>
      </c>
      <c r="BK125" s="135">
        <f>BK126</f>
        <v>46935.44</v>
      </c>
    </row>
    <row r="126" spans="2:65" s="1" customFormat="1" ht="22.5" customHeight="1">
      <c r="B126" s="137"/>
      <c r="C126" s="138" t="s">
        <v>219</v>
      </c>
      <c r="D126" s="138" t="s">
        <v>188</v>
      </c>
      <c r="E126" s="139" t="s">
        <v>1763</v>
      </c>
      <c r="F126" s="210" t="s">
        <v>1764</v>
      </c>
      <c r="G126" s="210"/>
      <c r="H126" s="210"/>
      <c r="I126" s="210"/>
      <c r="J126" s="140" t="s">
        <v>1202</v>
      </c>
      <c r="K126" s="141">
        <v>0.017</v>
      </c>
      <c r="L126" s="211">
        <v>2760908</v>
      </c>
      <c r="M126" s="211"/>
      <c r="N126" s="211">
        <f>ROUND(L126*K126,2)</f>
        <v>46935.44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>V126*K126</f>
        <v>0</v>
      </c>
      <c r="X126" s="144">
        <v>0</v>
      </c>
      <c r="Y126" s="144">
        <f>X126*K126</f>
        <v>0</v>
      </c>
      <c r="Z126" s="144">
        <v>0</v>
      </c>
      <c r="AA126" s="145">
        <f>Z126*K126</f>
        <v>0</v>
      </c>
      <c r="AR126" s="17" t="s">
        <v>1752</v>
      </c>
      <c r="AT126" s="17" t="s">
        <v>188</v>
      </c>
      <c r="AU126" s="17" t="s">
        <v>150</v>
      </c>
      <c r="AY126" s="17" t="s">
        <v>187</v>
      </c>
      <c r="BE126" s="146">
        <f>IF(U126="základní",N126,0)</f>
        <v>46935.44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85</v>
      </c>
      <c r="BK126" s="146">
        <f>ROUND(L126*K126,2)</f>
        <v>46935.44</v>
      </c>
      <c r="BL126" s="17" t="s">
        <v>1752</v>
      </c>
      <c r="BM126" s="17" t="s">
        <v>1765</v>
      </c>
    </row>
    <row r="127" spans="2:63" s="9" customFormat="1" ht="29.85" customHeight="1">
      <c r="B127" s="126"/>
      <c r="C127" s="127"/>
      <c r="D127" s="136" t="s">
        <v>1739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17">
        <f>BK127</f>
        <v>13804.54</v>
      </c>
      <c r="O127" s="218"/>
      <c r="P127" s="218"/>
      <c r="Q127" s="218"/>
      <c r="R127" s="129"/>
      <c r="T127" s="130"/>
      <c r="U127" s="127"/>
      <c r="V127" s="127"/>
      <c r="W127" s="131">
        <f>W128</f>
        <v>0</v>
      </c>
      <c r="X127" s="127"/>
      <c r="Y127" s="131">
        <f>Y128</f>
        <v>0</v>
      </c>
      <c r="Z127" s="127"/>
      <c r="AA127" s="132">
        <f>AA128</f>
        <v>0</v>
      </c>
      <c r="AR127" s="133" t="s">
        <v>206</v>
      </c>
      <c r="AT127" s="134" t="s">
        <v>76</v>
      </c>
      <c r="AU127" s="134" t="s">
        <v>85</v>
      </c>
      <c r="AY127" s="133" t="s">
        <v>187</v>
      </c>
      <c r="BK127" s="135">
        <f>BK128</f>
        <v>13804.54</v>
      </c>
    </row>
    <row r="128" spans="2:65" s="1" customFormat="1" ht="22.5" customHeight="1">
      <c r="B128" s="137"/>
      <c r="C128" s="138" t="s">
        <v>223</v>
      </c>
      <c r="D128" s="138" t="s">
        <v>188</v>
      </c>
      <c r="E128" s="139" t="s">
        <v>1766</v>
      </c>
      <c r="F128" s="210" t="s">
        <v>1767</v>
      </c>
      <c r="G128" s="210"/>
      <c r="H128" s="210"/>
      <c r="I128" s="210"/>
      <c r="J128" s="140" t="s">
        <v>1202</v>
      </c>
      <c r="K128" s="141">
        <v>0.005</v>
      </c>
      <c r="L128" s="211">
        <v>2760908</v>
      </c>
      <c r="M128" s="211"/>
      <c r="N128" s="211">
        <f>ROUND(L128*K128,2)</f>
        <v>13804.54</v>
      </c>
      <c r="O128" s="211"/>
      <c r="P128" s="211"/>
      <c r="Q128" s="211"/>
      <c r="R128" s="142"/>
      <c r="T128" s="143" t="s">
        <v>5</v>
      </c>
      <c r="U128" s="147" t="s">
        <v>42</v>
      </c>
      <c r="V128" s="148">
        <v>0</v>
      </c>
      <c r="W128" s="148">
        <f>V128*K128</f>
        <v>0</v>
      </c>
      <c r="X128" s="148">
        <v>0</v>
      </c>
      <c r="Y128" s="148">
        <f>X128*K128</f>
        <v>0</v>
      </c>
      <c r="Z128" s="148">
        <v>0</v>
      </c>
      <c r="AA128" s="149">
        <f>Z128*K128</f>
        <v>0</v>
      </c>
      <c r="AR128" s="17" t="s">
        <v>1752</v>
      </c>
      <c r="AT128" s="17" t="s">
        <v>188</v>
      </c>
      <c r="AU128" s="17" t="s">
        <v>150</v>
      </c>
      <c r="AY128" s="17" t="s">
        <v>187</v>
      </c>
      <c r="BE128" s="146">
        <f>IF(U128="základní",N128,0)</f>
        <v>13804.54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85</v>
      </c>
      <c r="BK128" s="146">
        <f>ROUND(L128*K128,2)</f>
        <v>13804.54</v>
      </c>
      <c r="BL128" s="17" t="s">
        <v>1752</v>
      </c>
      <c r="BM128" s="17" t="s">
        <v>1768</v>
      </c>
    </row>
    <row r="129" spans="2:18" s="1" customFormat="1" ht="6.95" customHeight="1"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7"/>
    </row>
  </sheetData>
  <mergeCells count="88">
    <mergeCell ref="H1:K1"/>
    <mergeCell ref="S2:AC2"/>
    <mergeCell ref="F128:I128"/>
    <mergeCell ref="L128:M128"/>
    <mergeCell ref="N128:Q128"/>
    <mergeCell ref="N114:Q114"/>
    <mergeCell ref="N115:Q115"/>
    <mergeCell ref="N116:Q116"/>
    <mergeCell ref="N120:Q120"/>
    <mergeCell ref="N125:Q125"/>
    <mergeCell ref="N127:Q127"/>
    <mergeCell ref="F124:I124"/>
    <mergeCell ref="L124:M124"/>
    <mergeCell ref="N124:Q124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F119:I119"/>
    <mergeCell ref="L119:M119"/>
    <mergeCell ref="N119:Q119"/>
    <mergeCell ref="F121:I121"/>
    <mergeCell ref="L121:M121"/>
    <mergeCell ref="N121:Q121"/>
    <mergeCell ref="F117:I117"/>
    <mergeCell ref="L117:M117"/>
    <mergeCell ref="N117:Q117"/>
    <mergeCell ref="F118:I118"/>
    <mergeCell ref="L118:M118"/>
    <mergeCell ref="N118:Q118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289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307013.13999999996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N100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307013.14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ROUND((SUM(BE100:BE101)+SUM(BE119:BE201)),2)</f>
        <v>307013.14</v>
      </c>
      <c r="I32" s="193"/>
      <c r="J32" s="193"/>
      <c r="K32" s="32"/>
      <c r="L32" s="32"/>
      <c r="M32" s="196">
        <f>ROUND(ROUND((SUM(BE100:BE101)+SUM(BE119:BE201)),2)*F32,2)</f>
        <v>64472.76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ROUND((SUM(BF100:BF101)+SUM(BF119:BF201)),2)</f>
        <v>0</v>
      </c>
      <c r="I33" s="193"/>
      <c r="J33" s="193"/>
      <c r="K33" s="32"/>
      <c r="L33" s="32"/>
      <c r="M33" s="196">
        <f>ROUND(ROUND((SUM(BF100:BF101)+SUM(BF119:BF201)),2)*F33,2)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ROUND((SUM(BG100:BG101)+SUM(BG119:BG201)),2)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ROUND((SUM(BH100:BH101)+SUM(BH119:BH201)),2)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ROUND((SUM(BI100:BI101)+SUM(BI119:BI201)),2)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371485.9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2017-001-02 - Zpevněné plochy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N119</f>
        <v>307013.13999999996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290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N120</f>
        <v>307013.13999999996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291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N121</f>
        <v>46039.89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292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N128</f>
        <v>170536.59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293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N141</f>
        <v>15556.11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294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N146</f>
        <v>54107.87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295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N178</f>
        <v>11429.74</v>
      </c>
      <c r="O94" s="205"/>
      <c r="P94" s="205"/>
      <c r="Q94" s="205"/>
      <c r="R94" s="116"/>
    </row>
    <row r="95" spans="2:18" s="7" customFormat="1" ht="19.9" customHeight="1">
      <c r="B95" s="113"/>
      <c r="C95" s="114"/>
      <c r="D95" s="115" t="s">
        <v>296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4">
        <f>N183</f>
        <v>4587.24</v>
      </c>
      <c r="O95" s="205"/>
      <c r="P95" s="205"/>
      <c r="Q95" s="205"/>
      <c r="R95" s="116"/>
    </row>
    <row r="96" spans="2:18" s="7" customFormat="1" ht="19.9" customHeight="1">
      <c r="B96" s="113"/>
      <c r="C96" s="114"/>
      <c r="D96" s="115" t="s">
        <v>297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04">
        <f>N188</f>
        <v>2405.1800000000003</v>
      </c>
      <c r="O96" s="205"/>
      <c r="P96" s="205"/>
      <c r="Q96" s="205"/>
      <c r="R96" s="116"/>
    </row>
    <row r="97" spans="2:18" s="7" customFormat="1" ht="19.9" customHeight="1">
      <c r="B97" s="113"/>
      <c r="C97" s="114"/>
      <c r="D97" s="115" t="s">
        <v>164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4">
        <f>N193</f>
        <v>1622.51</v>
      </c>
      <c r="O97" s="205"/>
      <c r="P97" s="205"/>
      <c r="Q97" s="205"/>
      <c r="R97" s="116"/>
    </row>
    <row r="98" spans="2:18" s="7" customFormat="1" ht="19.9" customHeight="1">
      <c r="B98" s="113"/>
      <c r="C98" s="114"/>
      <c r="D98" s="115" t="s">
        <v>166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4">
        <f>N197</f>
        <v>728.01</v>
      </c>
      <c r="O98" s="205"/>
      <c r="P98" s="205"/>
      <c r="Q98" s="205"/>
      <c r="R98" s="116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8" t="s">
        <v>172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01">
        <v>0</v>
      </c>
      <c r="O100" s="206"/>
      <c r="P100" s="206"/>
      <c r="Q100" s="206"/>
      <c r="R100" s="33"/>
      <c r="T100" s="117"/>
      <c r="U100" s="118" t="s">
        <v>41</v>
      </c>
    </row>
    <row r="101" spans="2:18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29.25" customHeight="1">
      <c r="B102" s="31"/>
      <c r="C102" s="99" t="s">
        <v>144</v>
      </c>
      <c r="D102" s="100"/>
      <c r="E102" s="100"/>
      <c r="F102" s="100"/>
      <c r="G102" s="100"/>
      <c r="H102" s="100"/>
      <c r="I102" s="100"/>
      <c r="J102" s="100"/>
      <c r="K102" s="100"/>
      <c r="L102" s="188">
        <f>ROUND(SUM(N88+N100),2)</f>
        <v>307013.14</v>
      </c>
      <c r="M102" s="188"/>
      <c r="N102" s="188"/>
      <c r="O102" s="188"/>
      <c r="P102" s="188"/>
      <c r="Q102" s="188"/>
      <c r="R102" s="33"/>
    </row>
    <row r="103" spans="2:18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18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18" s="1" customFormat="1" ht="36.95" customHeight="1">
      <c r="B108" s="31"/>
      <c r="C108" s="156" t="s">
        <v>173</v>
      </c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30" customHeight="1">
      <c r="B110" s="31"/>
      <c r="C110" s="28" t="s">
        <v>17</v>
      </c>
      <c r="D110" s="32"/>
      <c r="E110" s="32"/>
      <c r="F110" s="191" t="str">
        <f>F6</f>
        <v>Přístavba garáže hasičské zbrojnice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32"/>
      <c r="R110" s="33"/>
    </row>
    <row r="111" spans="2:18" s="1" customFormat="1" ht="36.95" customHeight="1">
      <c r="B111" s="31"/>
      <c r="C111" s="65" t="s">
        <v>152</v>
      </c>
      <c r="D111" s="32"/>
      <c r="E111" s="32"/>
      <c r="F111" s="172" t="str">
        <f>F7</f>
        <v>2017-001-02 - Zpevněné plochy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32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8" customHeight="1">
      <c r="B113" s="31"/>
      <c r="C113" s="28" t="s">
        <v>21</v>
      </c>
      <c r="D113" s="32"/>
      <c r="E113" s="32"/>
      <c r="F113" s="26" t="str">
        <f>F9</f>
        <v>Klecany čp.301</v>
      </c>
      <c r="G113" s="32"/>
      <c r="H113" s="32"/>
      <c r="I113" s="32"/>
      <c r="J113" s="32"/>
      <c r="K113" s="28" t="s">
        <v>23</v>
      </c>
      <c r="L113" s="32"/>
      <c r="M113" s="194" t="str">
        <f>IF(O9="","",O9)</f>
        <v>10. 1. 2017</v>
      </c>
      <c r="N113" s="194"/>
      <c r="O113" s="194"/>
      <c r="P113" s="194"/>
      <c r="Q113" s="32"/>
      <c r="R113" s="33"/>
    </row>
    <row r="114" spans="2:18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3.5">
      <c r="B115" s="31"/>
      <c r="C115" s="28" t="s">
        <v>25</v>
      </c>
      <c r="D115" s="32"/>
      <c r="E115" s="32"/>
      <c r="F115" s="26" t="str">
        <f>E12</f>
        <v>Město Klecany Do Klecánek 52/24 PSČ 250 67</v>
      </c>
      <c r="G115" s="32"/>
      <c r="H115" s="32"/>
      <c r="I115" s="32"/>
      <c r="J115" s="32"/>
      <c r="K115" s="28" t="s">
        <v>31</v>
      </c>
      <c r="L115" s="32"/>
      <c r="M115" s="158" t="str">
        <f>E18</f>
        <v>ASLB spol.s.r.o.Dětská 178, Praha 10</v>
      </c>
      <c r="N115" s="158"/>
      <c r="O115" s="158"/>
      <c r="P115" s="158"/>
      <c r="Q115" s="158"/>
      <c r="R115" s="33"/>
    </row>
    <row r="116" spans="2:18" s="1" customFormat="1" ht="14.45" customHeight="1">
      <c r="B116" s="31"/>
      <c r="C116" s="28" t="s">
        <v>29</v>
      </c>
      <c r="D116" s="32"/>
      <c r="E116" s="32"/>
      <c r="F116" s="26" t="str">
        <f>IF(E15="","",E15)</f>
        <v xml:space="preserve"> </v>
      </c>
      <c r="G116" s="32"/>
      <c r="H116" s="32"/>
      <c r="I116" s="32"/>
      <c r="J116" s="32"/>
      <c r="K116" s="28" t="s">
        <v>34</v>
      </c>
      <c r="L116" s="32"/>
      <c r="M116" s="158" t="str">
        <f>E21</f>
        <v>Ing. Dana Mlejnková</v>
      </c>
      <c r="N116" s="158"/>
      <c r="O116" s="158"/>
      <c r="P116" s="158"/>
      <c r="Q116" s="158"/>
      <c r="R116" s="33"/>
    </row>
    <row r="117" spans="2:18" s="1" customFormat="1" ht="10.3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27" s="8" customFormat="1" ht="29.25" customHeight="1">
      <c r="B118" s="119"/>
      <c r="C118" s="120" t="s">
        <v>174</v>
      </c>
      <c r="D118" s="121" t="s">
        <v>175</v>
      </c>
      <c r="E118" s="121" t="s">
        <v>59</v>
      </c>
      <c r="F118" s="207" t="s">
        <v>176</v>
      </c>
      <c r="G118" s="207"/>
      <c r="H118" s="207"/>
      <c r="I118" s="207"/>
      <c r="J118" s="121" t="s">
        <v>177</v>
      </c>
      <c r="K118" s="121" t="s">
        <v>178</v>
      </c>
      <c r="L118" s="208" t="s">
        <v>179</v>
      </c>
      <c r="M118" s="208"/>
      <c r="N118" s="207" t="s">
        <v>159</v>
      </c>
      <c r="O118" s="207"/>
      <c r="P118" s="207"/>
      <c r="Q118" s="209"/>
      <c r="R118" s="122"/>
      <c r="T118" s="72" t="s">
        <v>180</v>
      </c>
      <c r="U118" s="73" t="s">
        <v>41</v>
      </c>
      <c r="V118" s="73" t="s">
        <v>181</v>
      </c>
      <c r="W118" s="73" t="s">
        <v>182</v>
      </c>
      <c r="X118" s="73" t="s">
        <v>183</v>
      </c>
      <c r="Y118" s="73" t="s">
        <v>184</v>
      </c>
      <c r="Z118" s="73" t="s">
        <v>185</v>
      </c>
      <c r="AA118" s="74" t="s">
        <v>186</v>
      </c>
    </row>
    <row r="119" spans="2:63" s="1" customFormat="1" ht="29.25" customHeight="1">
      <c r="B119" s="31"/>
      <c r="C119" s="76" t="s">
        <v>155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12">
        <f>BK119</f>
        <v>307013.13999999996</v>
      </c>
      <c r="O119" s="213"/>
      <c r="P119" s="213"/>
      <c r="Q119" s="213"/>
      <c r="R119" s="33"/>
      <c r="T119" s="75"/>
      <c r="U119" s="47"/>
      <c r="V119" s="47"/>
      <c r="W119" s="123">
        <f>W120</f>
        <v>0</v>
      </c>
      <c r="X119" s="47"/>
      <c r="Y119" s="123">
        <f>Y120</f>
        <v>0</v>
      </c>
      <c r="Z119" s="47"/>
      <c r="AA119" s="124">
        <f>AA120</f>
        <v>0</v>
      </c>
      <c r="AT119" s="17" t="s">
        <v>76</v>
      </c>
      <c r="AU119" s="17" t="s">
        <v>161</v>
      </c>
      <c r="BK119" s="125">
        <f>BK120</f>
        <v>307013.13999999996</v>
      </c>
    </row>
    <row r="120" spans="2:63" s="9" customFormat="1" ht="37.35" customHeight="1">
      <c r="B120" s="126"/>
      <c r="C120" s="127"/>
      <c r="D120" s="128" t="s">
        <v>290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14">
        <f>BK120</f>
        <v>307013.13999999996</v>
      </c>
      <c r="O120" s="202"/>
      <c r="P120" s="202"/>
      <c r="Q120" s="202"/>
      <c r="R120" s="129"/>
      <c r="T120" s="130"/>
      <c r="U120" s="127"/>
      <c r="V120" s="127"/>
      <c r="W120" s="131">
        <f>W121+W128+W141+W146+W178+W183+W188+W193+W197</f>
        <v>0</v>
      </c>
      <c r="X120" s="127"/>
      <c r="Y120" s="131">
        <f>Y121+Y128+Y141+Y146+Y178+Y183+Y188+Y193+Y197</f>
        <v>0</v>
      </c>
      <c r="Z120" s="127"/>
      <c r="AA120" s="132">
        <f>AA121+AA128+AA141+AA146+AA178+AA183+AA188+AA193+AA197</f>
        <v>0</v>
      </c>
      <c r="AR120" s="133" t="s">
        <v>85</v>
      </c>
      <c r="AT120" s="134" t="s">
        <v>76</v>
      </c>
      <c r="AU120" s="134" t="s">
        <v>77</v>
      </c>
      <c r="AY120" s="133" t="s">
        <v>187</v>
      </c>
      <c r="BK120" s="135">
        <f>BK121+BK128+BK141+BK146+BK178+BK183+BK188+BK193+BK197</f>
        <v>307013.13999999996</v>
      </c>
    </row>
    <row r="121" spans="2:63" s="9" customFormat="1" ht="19.9" customHeight="1">
      <c r="B121" s="126"/>
      <c r="C121" s="127"/>
      <c r="D121" s="136" t="s">
        <v>291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15">
        <f>BK121</f>
        <v>46039.89</v>
      </c>
      <c r="O121" s="216"/>
      <c r="P121" s="216"/>
      <c r="Q121" s="216"/>
      <c r="R121" s="129"/>
      <c r="T121" s="130"/>
      <c r="U121" s="127"/>
      <c r="V121" s="127"/>
      <c r="W121" s="131">
        <f>SUM(W122:W127)</f>
        <v>0</v>
      </c>
      <c r="X121" s="127"/>
      <c r="Y121" s="131">
        <f>SUM(Y122:Y127)</f>
        <v>0</v>
      </c>
      <c r="Z121" s="127"/>
      <c r="AA121" s="132">
        <f>SUM(AA122:AA127)</f>
        <v>0</v>
      </c>
      <c r="AR121" s="133" t="s">
        <v>85</v>
      </c>
      <c r="AT121" s="134" t="s">
        <v>76</v>
      </c>
      <c r="AU121" s="134" t="s">
        <v>85</v>
      </c>
      <c r="AY121" s="133" t="s">
        <v>187</v>
      </c>
      <c r="BK121" s="135">
        <f>SUM(BK122:BK127)</f>
        <v>46039.89</v>
      </c>
    </row>
    <row r="122" spans="2:65" s="1" customFormat="1" ht="31.5" customHeight="1">
      <c r="B122" s="137"/>
      <c r="C122" s="138" t="s">
        <v>85</v>
      </c>
      <c r="D122" s="138" t="s">
        <v>188</v>
      </c>
      <c r="E122" s="139" t="s">
        <v>298</v>
      </c>
      <c r="F122" s="210" t="s">
        <v>299</v>
      </c>
      <c r="G122" s="210"/>
      <c r="H122" s="210"/>
      <c r="I122" s="210"/>
      <c r="J122" s="140" t="s">
        <v>300</v>
      </c>
      <c r="K122" s="141">
        <v>59.018</v>
      </c>
      <c r="L122" s="211">
        <v>68.9</v>
      </c>
      <c r="M122" s="211"/>
      <c r="N122" s="211">
        <f aca="true" t="shared" si="0" ref="N122:N127">ROUND(L122*K122,2)</f>
        <v>4066.34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</v>
      </c>
      <c r="W122" s="144">
        <f aca="true" t="shared" si="1" ref="W122:W127">V122*K122</f>
        <v>0</v>
      </c>
      <c r="X122" s="144">
        <v>0</v>
      </c>
      <c r="Y122" s="144">
        <f aca="true" t="shared" si="2" ref="Y122:Y127">X122*K122</f>
        <v>0</v>
      </c>
      <c r="Z122" s="144">
        <v>0</v>
      </c>
      <c r="AA122" s="145">
        <f aca="true" t="shared" si="3" ref="AA122:AA127">Z122*K122</f>
        <v>0</v>
      </c>
      <c r="AR122" s="17" t="s">
        <v>192</v>
      </c>
      <c r="AT122" s="17" t="s">
        <v>188</v>
      </c>
      <c r="AU122" s="17" t="s">
        <v>150</v>
      </c>
      <c r="AY122" s="17" t="s">
        <v>187</v>
      </c>
      <c r="BE122" s="146">
        <f aca="true" t="shared" si="4" ref="BE122:BE127">IF(U122="základní",N122,0)</f>
        <v>4066.34</v>
      </c>
      <c r="BF122" s="146">
        <f aca="true" t="shared" si="5" ref="BF122:BF127">IF(U122="snížená",N122,0)</f>
        <v>0</v>
      </c>
      <c r="BG122" s="146">
        <f aca="true" t="shared" si="6" ref="BG122:BG127">IF(U122="zákl. přenesená",N122,0)</f>
        <v>0</v>
      </c>
      <c r="BH122" s="146">
        <f aca="true" t="shared" si="7" ref="BH122:BH127">IF(U122="sníž. přenesená",N122,0)</f>
        <v>0</v>
      </c>
      <c r="BI122" s="146">
        <f aca="true" t="shared" si="8" ref="BI122:BI127">IF(U122="nulová",N122,0)</f>
        <v>0</v>
      </c>
      <c r="BJ122" s="17" t="s">
        <v>85</v>
      </c>
      <c r="BK122" s="146">
        <f aca="true" t="shared" si="9" ref="BK122:BK127">ROUND(L122*K122,2)</f>
        <v>4066.34</v>
      </c>
      <c r="BL122" s="17" t="s">
        <v>192</v>
      </c>
      <c r="BM122" s="17" t="s">
        <v>301</v>
      </c>
    </row>
    <row r="123" spans="2:65" s="1" customFormat="1" ht="31.5" customHeight="1">
      <c r="B123" s="137"/>
      <c r="C123" s="138" t="s">
        <v>150</v>
      </c>
      <c r="D123" s="138" t="s">
        <v>188</v>
      </c>
      <c r="E123" s="139" t="s">
        <v>302</v>
      </c>
      <c r="F123" s="210" t="s">
        <v>303</v>
      </c>
      <c r="G123" s="210"/>
      <c r="H123" s="210"/>
      <c r="I123" s="210"/>
      <c r="J123" s="140" t="s">
        <v>300</v>
      </c>
      <c r="K123" s="141">
        <v>59.018</v>
      </c>
      <c r="L123" s="211">
        <v>23.1</v>
      </c>
      <c r="M123" s="211"/>
      <c r="N123" s="211">
        <f t="shared" si="0"/>
        <v>1363.32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192</v>
      </c>
      <c r="AT123" s="17" t="s">
        <v>188</v>
      </c>
      <c r="AU123" s="17" t="s">
        <v>150</v>
      </c>
      <c r="AY123" s="17" t="s">
        <v>187</v>
      </c>
      <c r="BE123" s="146">
        <f t="shared" si="4"/>
        <v>1363.32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85</v>
      </c>
      <c r="BK123" s="146">
        <f t="shared" si="9"/>
        <v>1363.32</v>
      </c>
      <c r="BL123" s="17" t="s">
        <v>192</v>
      </c>
      <c r="BM123" s="17" t="s">
        <v>304</v>
      </c>
    </row>
    <row r="124" spans="2:65" s="1" customFormat="1" ht="31.5" customHeight="1">
      <c r="B124" s="137"/>
      <c r="C124" s="138" t="s">
        <v>192</v>
      </c>
      <c r="D124" s="138" t="s">
        <v>188</v>
      </c>
      <c r="E124" s="139" t="s">
        <v>305</v>
      </c>
      <c r="F124" s="210" t="s">
        <v>306</v>
      </c>
      <c r="G124" s="210"/>
      <c r="H124" s="210"/>
      <c r="I124" s="210"/>
      <c r="J124" s="140" t="s">
        <v>300</v>
      </c>
      <c r="K124" s="141">
        <v>59.018</v>
      </c>
      <c r="L124" s="211">
        <v>156</v>
      </c>
      <c r="M124" s="211"/>
      <c r="N124" s="211">
        <f t="shared" si="0"/>
        <v>9206.81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 t="shared" si="4"/>
        <v>9206.81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85</v>
      </c>
      <c r="BK124" s="146">
        <f t="shared" si="9"/>
        <v>9206.81</v>
      </c>
      <c r="BL124" s="17" t="s">
        <v>192</v>
      </c>
      <c r="BM124" s="17" t="s">
        <v>307</v>
      </c>
    </row>
    <row r="125" spans="2:65" s="1" customFormat="1" ht="31.5" customHeight="1">
      <c r="B125" s="137"/>
      <c r="C125" s="138" t="s">
        <v>198</v>
      </c>
      <c r="D125" s="138" t="s">
        <v>188</v>
      </c>
      <c r="E125" s="139" t="s">
        <v>308</v>
      </c>
      <c r="F125" s="210" t="s">
        <v>309</v>
      </c>
      <c r="G125" s="210"/>
      <c r="H125" s="210"/>
      <c r="I125" s="210"/>
      <c r="J125" s="140" t="s">
        <v>300</v>
      </c>
      <c r="K125" s="141">
        <v>59.018</v>
      </c>
      <c r="L125" s="211">
        <v>50.1</v>
      </c>
      <c r="M125" s="211"/>
      <c r="N125" s="211">
        <f t="shared" si="0"/>
        <v>2956.8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192</v>
      </c>
      <c r="AT125" s="17" t="s">
        <v>188</v>
      </c>
      <c r="AU125" s="17" t="s">
        <v>150</v>
      </c>
      <c r="AY125" s="17" t="s">
        <v>187</v>
      </c>
      <c r="BE125" s="146">
        <f t="shared" si="4"/>
        <v>2956.8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85</v>
      </c>
      <c r="BK125" s="146">
        <f t="shared" si="9"/>
        <v>2956.8</v>
      </c>
      <c r="BL125" s="17" t="s">
        <v>192</v>
      </c>
      <c r="BM125" s="17" t="s">
        <v>310</v>
      </c>
    </row>
    <row r="126" spans="2:65" s="1" customFormat="1" ht="31.5" customHeight="1">
      <c r="B126" s="137"/>
      <c r="C126" s="138" t="s">
        <v>206</v>
      </c>
      <c r="D126" s="138" t="s">
        <v>188</v>
      </c>
      <c r="E126" s="139" t="s">
        <v>311</v>
      </c>
      <c r="F126" s="210" t="s">
        <v>312</v>
      </c>
      <c r="G126" s="210"/>
      <c r="H126" s="210"/>
      <c r="I126" s="210"/>
      <c r="J126" s="140" t="s">
        <v>300</v>
      </c>
      <c r="K126" s="141">
        <v>59.018</v>
      </c>
      <c r="L126" s="211">
        <v>212</v>
      </c>
      <c r="M126" s="211"/>
      <c r="N126" s="211">
        <f t="shared" si="0"/>
        <v>12511.82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 t="shared" si="4"/>
        <v>12511.82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85</v>
      </c>
      <c r="BK126" s="146">
        <f t="shared" si="9"/>
        <v>12511.82</v>
      </c>
      <c r="BL126" s="17" t="s">
        <v>192</v>
      </c>
      <c r="BM126" s="17" t="s">
        <v>313</v>
      </c>
    </row>
    <row r="127" spans="2:65" s="1" customFormat="1" ht="31.5" customHeight="1">
      <c r="B127" s="137"/>
      <c r="C127" s="138" t="s">
        <v>210</v>
      </c>
      <c r="D127" s="138" t="s">
        <v>188</v>
      </c>
      <c r="E127" s="139" t="s">
        <v>314</v>
      </c>
      <c r="F127" s="210" t="s">
        <v>315</v>
      </c>
      <c r="G127" s="210"/>
      <c r="H127" s="210"/>
      <c r="I127" s="210"/>
      <c r="J127" s="140" t="s">
        <v>217</v>
      </c>
      <c r="K127" s="141">
        <v>106.232</v>
      </c>
      <c r="L127" s="211">
        <v>150</v>
      </c>
      <c r="M127" s="211"/>
      <c r="N127" s="211">
        <f t="shared" si="0"/>
        <v>15934.8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192</v>
      </c>
      <c r="AT127" s="17" t="s">
        <v>188</v>
      </c>
      <c r="AU127" s="17" t="s">
        <v>150</v>
      </c>
      <c r="AY127" s="17" t="s">
        <v>187</v>
      </c>
      <c r="BE127" s="146">
        <f t="shared" si="4"/>
        <v>15934.8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85</v>
      </c>
      <c r="BK127" s="146">
        <f t="shared" si="9"/>
        <v>15934.8</v>
      </c>
      <c r="BL127" s="17" t="s">
        <v>192</v>
      </c>
      <c r="BM127" s="17" t="s">
        <v>316</v>
      </c>
    </row>
    <row r="128" spans="2:63" s="9" customFormat="1" ht="29.85" customHeight="1">
      <c r="B128" s="126"/>
      <c r="C128" s="127"/>
      <c r="D128" s="136" t="s">
        <v>292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17">
        <f>BK128</f>
        <v>170536.59</v>
      </c>
      <c r="O128" s="218"/>
      <c r="P128" s="218"/>
      <c r="Q128" s="218"/>
      <c r="R128" s="129"/>
      <c r="T128" s="130"/>
      <c r="U128" s="127"/>
      <c r="V128" s="127"/>
      <c r="W128" s="131">
        <f>SUM(W129:W140)</f>
        <v>0</v>
      </c>
      <c r="X128" s="127"/>
      <c r="Y128" s="131">
        <f>SUM(Y129:Y140)</f>
        <v>0</v>
      </c>
      <c r="Z128" s="127"/>
      <c r="AA128" s="132">
        <f>SUM(AA129:AA140)</f>
        <v>0</v>
      </c>
      <c r="AR128" s="133" t="s">
        <v>85</v>
      </c>
      <c r="AT128" s="134" t="s">
        <v>76</v>
      </c>
      <c r="AU128" s="134" t="s">
        <v>85</v>
      </c>
      <c r="AY128" s="133" t="s">
        <v>187</v>
      </c>
      <c r="BK128" s="135">
        <f>SUM(BK129:BK140)</f>
        <v>170536.59</v>
      </c>
    </row>
    <row r="129" spans="2:65" s="1" customFormat="1" ht="22.5" customHeight="1">
      <c r="B129" s="137"/>
      <c r="C129" s="138" t="s">
        <v>254</v>
      </c>
      <c r="D129" s="138" t="s">
        <v>188</v>
      </c>
      <c r="E129" s="139" t="s">
        <v>317</v>
      </c>
      <c r="F129" s="210" t="s">
        <v>318</v>
      </c>
      <c r="G129" s="210"/>
      <c r="H129" s="210"/>
      <c r="I129" s="210"/>
      <c r="J129" s="140" t="s">
        <v>191</v>
      </c>
      <c r="K129" s="141">
        <v>103.54</v>
      </c>
      <c r="L129" s="211">
        <v>20.5</v>
      </c>
      <c r="M129" s="211"/>
      <c r="N129" s="211">
        <f aca="true" t="shared" si="10" ref="N129:N140">ROUND(L129*K129,2)</f>
        <v>2122.57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</v>
      </c>
      <c r="W129" s="144">
        <f aca="true" t="shared" si="11" ref="W129:W140">V129*K129</f>
        <v>0</v>
      </c>
      <c r="X129" s="144">
        <v>0</v>
      </c>
      <c r="Y129" s="144">
        <f aca="true" t="shared" si="12" ref="Y129:Y140">X129*K129</f>
        <v>0</v>
      </c>
      <c r="Z129" s="144">
        <v>0</v>
      </c>
      <c r="AA129" s="145">
        <f aca="true" t="shared" si="13" ref="AA129:AA140">Z129*K129</f>
        <v>0</v>
      </c>
      <c r="AR129" s="17" t="s">
        <v>192</v>
      </c>
      <c r="AT129" s="17" t="s">
        <v>188</v>
      </c>
      <c r="AU129" s="17" t="s">
        <v>150</v>
      </c>
      <c r="AY129" s="17" t="s">
        <v>187</v>
      </c>
      <c r="BE129" s="146">
        <f aca="true" t="shared" si="14" ref="BE129:BE140">IF(U129="základní",N129,0)</f>
        <v>2122.57</v>
      </c>
      <c r="BF129" s="146">
        <f aca="true" t="shared" si="15" ref="BF129:BF140">IF(U129="snížená",N129,0)</f>
        <v>0</v>
      </c>
      <c r="BG129" s="146">
        <f aca="true" t="shared" si="16" ref="BG129:BG140">IF(U129="zákl. přenesená",N129,0)</f>
        <v>0</v>
      </c>
      <c r="BH129" s="146">
        <f aca="true" t="shared" si="17" ref="BH129:BH140">IF(U129="sníž. přenesená",N129,0)</f>
        <v>0</v>
      </c>
      <c r="BI129" s="146">
        <f aca="true" t="shared" si="18" ref="BI129:BI140">IF(U129="nulová",N129,0)</f>
        <v>0</v>
      </c>
      <c r="BJ129" s="17" t="s">
        <v>85</v>
      </c>
      <c r="BK129" s="146">
        <f aca="true" t="shared" si="19" ref="BK129:BK140">ROUND(L129*K129,2)</f>
        <v>2122.57</v>
      </c>
      <c r="BL129" s="17" t="s">
        <v>192</v>
      </c>
      <c r="BM129" s="17" t="s">
        <v>319</v>
      </c>
    </row>
    <row r="130" spans="2:65" s="1" customFormat="1" ht="31.5" customHeight="1">
      <c r="B130" s="137"/>
      <c r="C130" s="138" t="s">
        <v>214</v>
      </c>
      <c r="D130" s="138" t="s">
        <v>188</v>
      </c>
      <c r="E130" s="139" t="s">
        <v>320</v>
      </c>
      <c r="F130" s="210" t="s">
        <v>321</v>
      </c>
      <c r="G130" s="210"/>
      <c r="H130" s="210"/>
      <c r="I130" s="210"/>
      <c r="J130" s="140" t="s">
        <v>191</v>
      </c>
      <c r="K130" s="141">
        <v>103.54</v>
      </c>
      <c r="L130" s="211">
        <v>12.2</v>
      </c>
      <c r="M130" s="211"/>
      <c r="N130" s="211">
        <f t="shared" si="10"/>
        <v>1263.19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</v>
      </c>
      <c r="W130" s="144">
        <f t="shared" si="11"/>
        <v>0</v>
      </c>
      <c r="X130" s="144">
        <v>0</v>
      </c>
      <c r="Y130" s="144">
        <f t="shared" si="12"/>
        <v>0</v>
      </c>
      <c r="Z130" s="144">
        <v>0</v>
      </c>
      <c r="AA130" s="145">
        <f t="shared" si="13"/>
        <v>0</v>
      </c>
      <c r="AR130" s="17" t="s">
        <v>192</v>
      </c>
      <c r="AT130" s="17" t="s">
        <v>188</v>
      </c>
      <c r="AU130" s="17" t="s">
        <v>150</v>
      </c>
      <c r="AY130" s="17" t="s">
        <v>187</v>
      </c>
      <c r="BE130" s="146">
        <f t="shared" si="14"/>
        <v>1263.19</v>
      </c>
      <c r="BF130" s="146">
        <f t="shared" si="15"/>
        <v>0</v>
      </c>
      <c r="BG130" s="146">
        <f t="shared" si="16"/>
        <v>0</v>
      </c>
      <c r="BH130" s="146">
        <f t="shared" si="17"/>
        <v>0</v>
      </c>
      <c r="BI130" s="146">
        <f t="shared" si="18"/>
        <v>0</v>
      </c>
      <c r="BJ130" s="17" t="s">
        <v>85</v>
      </c>
      <c r="BK130" s="146">
        <f t="shared" si="19"/>
        <v>1263.19</v>
      </c>
      <c r="BL130" s="17" t="s">
        <v>192</v>
      </c>
      <c r="BM130" s="17" t="s">
        <v>322</v>
      </c>
    </row>
    <row r="131" spans="2:65" s="1" customFormat="1" ht="31.5" customHeight="1">
      <c r="B131" s="137"/>
      <c r="C131" s="150" t="s">
        <v>219</v>
      </c>
      <c r="D131" s="150" t="s">
        <v>323</v>
      </c>
      <c r="E131" s="151" t="s">
        <v>324</v>
      </c>
      <c r="F131" s="222" t="s">
        <v>325</v>
      </c>
      <c r="G131" s="222"/>
      <c r="H131" s="222"/>
      <c r="I131" s="222"/>
      <c r="J131" s="152" t="s">
        <v>191</v>
      </c>
      <c r="K131" s="153">
        <v>119.071</v>
      </c>
      <c r="L131" s="223">
        <v>17.3</v>
      </c>
      <c r="M131" s="223"/>
      <c r="N131" s="223">
        <f t="shared" si="10"/>
        <v>2059.93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 t="shared" si="11"/>
        <v>0</v>
      </c>
      <c r="X131" s="144">
        <v>0</v>
      </c>
      <c r="Y131" s="144">
        <f t="shared" si="12"/>
        <v>0</v>
      </c>
      <c r="Z131" s="144">
        <v>0</v>
      </c>
      <c r="AA131" s="145">
        <f t="shared" si="13"/>
        <v>0</v>
      </c>
      <c r="AR131" s="17" t="s">
        <v>219</v>
      </c>
      <c r="AT131" s="17" t="s">
        <v>323</v>
      </c>
      <c r="AU131" s="17" t="s">
        <v>150</v>
      </c>
      <c r="AY131" s="17" t="s">
        <v>187</v>
      </c>
      <c r="BE131" s="146">
        <f t="shared" si="14"/>
        <v>2059.93</v>
      </c>
      <c r="BF131" s="146">
        <f t="shared" si="15"/>
        <v>0</v>
      </c>
      <c r="BG131" s="146">
        <f t="shared" si="16"/>
        <v>0</v>
      </c>
      <c r="BH131" s="146">
        <f t="shared" si="17"/>
        <v>0</v>
      </c>
      <c r="BI131" s="146">
        <f t="shared" si="18"/>
        <v>0</v>
      </c>
      <c r="BJ131" s="17" t="s">
        <v>85</v>
      </c>
      <c r="BK131" s="146">
        <f t="shared" si="19"/>
        <v>2059.93</v>
      </c>
      <c r="BL131" s="17" t="s">
        <v>192</v>
      </c>
      <c r="BM131" s="17" t="s">
        <v>326</v>
      </c>
    </row>
    <row r="132" spans="2:65" s="1" customFormat="1" ht="22.5" customHeight="1">
      <c r="B132" s="137"/>
      <c r="C132" s="138" t="s">
        <v>11</v>
      </c>
      <c r="D132" s="138" t="s">
        <v>188</v>
      </c>
      <c r="E132" s="139" t="s">
        <v>327</v>
      </c>
      <c r="F132" s="210" t="s">
        <v>328</v>
      </c>
      <c r="G132" s="210"/>
      <c r="H132" s="210"/>
      <c r="I132" s="210"/>
      <c r="J132" s="140" t="s">
        <v>191</v>
      </c>
      <c r="K132" s="141">
        <v>103.54</v>
      </c>
      <c r="L132" s="211">
        <v>276</v>
      </c>
      <c r="M132" s="211"/>
      <c r="N132" s="211">
        <f t="shared" si="10"/>
        <v>28577.04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</v>
      </c>
      <c r="W132" s="144">
        <f t="shared" si="11"/>
        <v>0</v>
      </c>
      <c r="X132" s="144">
        <v>0</v>
      </c>
      <c r="Y132" s="144">
        <f t="shared" si="12"/>
        <v>0</v>
      </c>
      <c r="Z132" s="144">
        <v>0</v>
      </c>
      <c r="AA132" s="145">
        <f t="shared" si="13"/>
        <v>0</v>
      </c>
      <c r="AR132" s="17" t="s">
        <v>192</v>
      </c>
      <c r="AT132" s="17" t="s">
        <v>188</v>
      </c>
      <c r="AU132" s="17" t="s">
        <v>150</v>
      </c>
      <c r="AY132" s="17" t="s">
        <v>187</v>
      </c>
      <c r="BE132" s="146">
        <f t="shared" si="14"/>
        <v>28577.04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85</v>
      </c>
      <c r="BK132" s="146">
        <f t="shared" si="19"/>
        <v>28577.04</v>
      </c>
      <c r="BL132" s="17" t="s">
        <v>192</v>
      </c>
      <c r="BM132" s="17" t="s">
        <v>329</v>
      </c>
    </row>
    <row r="133" spans="2:65" s="1" customFormat="1" ht="31.5" customHeight="1">
      <c r="B133" s="137"/>
      <c r="C133" s="138" t="s">
        <v>250</v>
      </c>
      <c r="D133" s="138" t="s">
        <v>188</v>
      </c>
      <c r="E133" s="139" t="s">
        <v>330</v>
      </c>
      <c r="F133" s="210" t="s">
        <v>331</v>
      </c>
      <c r="G133" s="210"/>
      <c r="H133" s="210"/>
      <c r="I133" s="210"/>
      <c r="J133" s="140" t="s">
        <v>191</v>
      </c>
      <c r="K133" s="141">
        <v>103.54</v>
      </c>
      <c r="L133" s="211">
        <v>259</v>
      </c>
      <c r="M133" s="211"/>
      <c r="N133" s="211">
        <f t="shared" si="10"/>
        <v>26816.86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</v>
      </c>
      <c r="W133" s="144">
        <f t="shared" si="11"/>
        <v>0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7" t="s">
        <v>192</v>
      </c>
      <c r="AT133" s="17" t="s">
        <v>188</v>
      </c>
      <c r="AU133" s="17" t="s">
        <v>150</v>
      </c>
      <c r="AY133" s="17" t="s">
        <v>187</v>
      </c>
      <c r="BE133" s="146">
        <f t="shared" si="14"/>
        <v>26816.86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85</v>
      </c>
      <c r="BK133" s="146">
        <f t="shared" si="19"/>
        <v>26816.86</v>
      </c>
      <c r="BL133" s="17" t="s">
        <v>192</v>
      </c>
      <c r="BM133" s="17" t="s">
        <v>332</v>
      </c>
    </row>
    <row r="134" spans="2:65" s="1" customFormat="1" ht="31.5" customHeight="1">
      <c r="B134" s="137"/>
      <c r="C134" s="138" t="s">
        <v>231</v>
      </c>
      <c r="D134" s="138" t="s">
        <v>188</v>
      </c>
      <c r="E134" s="139" t="s">
        <v>333</v>
      </c>
      <c r="F134" s="210" t="s">
        <v>334</v>
      </c>
      <c r="G134" s="210"/>
      <c r="H134" s="210"/>
      <c r="I134" s="210"/>
      <c r="J134" s="140" t="s">
        <v>191</v>
      </c>
      <c r="K134" s="141">
        <v>103.54</v>
      </c>
      <c r="L134" s="211">
        <v>310</v>
      </c>
      <c r="M134" s="211"/>
      <c r="N134" s="211">
        <f t="shared" si="10"/>
        <v>32097.4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1"/>
        <v>0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7" t="s">
        <v>192</v>
      </c>
      <c r="AT134" s="17" t="s">
        <v>188</v>
      </c>
      <c r="AU134" s="17" t="s">
        <v>150</v>
      </c>
      <c r="AY134" s="17" t="s">
        <v>187</v>
      </c>
      <c r="BE134" s="146">
        <f t="shared" si="14"/>
        <v>32097.4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85</v>
      </c>
      <c r="BK134" s="146">
        <f t="shared" si="19"/>
        <v>32097.4</v>
      </c>
      <c r="BL134" s="17" t="s">
        <v>192</v>
      </c>
      <c r="BM134" s="17" t="s">
        <v>335</v>
      </c>
    </row>
    <row r="135" spans="2:65" s="1" customFormat="1" ht="31.5" customHeight="1">
      <c r="B135" s="137"/>
      <c r="C135" s="138" t="s">
        <v>239</v>
      </c>
      <c r="D135" s="138" t="s">
        <v>188</v>
      </c>
      <c r="E135" s="139" t="s">
        <v>336</v>
      </c>
      <c r="F135" s="210" t="s">
        <v>337</v>
      </c>
      <c r="G135" s="210"/>
      <c r="H135" s="210"/>
      <c r="I135" s="210"/>
      <c r="J135" s="140" t="s">
        <v>191</v>
      </c>
      <c r="K135" s="141">
        <v>103.54</v>
      </c>
      <c r="L135" s="211">
        <v>312</v>
      </c>
      <c r="M135" s="211"/>
      <c r="N135" s="211">
        <f t="shared" si="10"/>
        <v>32304.48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 t="shared" si="11"/>
        <v>0</v>
      </c>
      <c r="X135" s="144">
        <v>0</v>
      </c>
      <c r="Y135" s="144">
        <f t="shared" si="12"/>
        <v>0</v>
      </c>
      <c r="Z135" s="144">
        <v>0</v>
      </c>
      <c r="AA135" s="145">
        <f t="shared" si="13"/>
        <v>0</v>
      </c>
      <c r="AR135" s="17" t="s">
        <v>192</v>
      </c>
      <c r="AT135" s="17" t="s">
        <v>188</v>
      </c>
      <c r="AU135" s="17" t="s">
        <v>150</v>
      </c>
      <c r="AY135" s="17" t="s">
        <v>187</v>
      </c>
      <c r="BE135" s="146">
        <f t="shared" si="14"/>
        <v>32304.48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85</v>
      </c>
      <c r="BK135" s="146">
        <f t="shared" si="19"/>
        <v>32304.48</v>
      </c>
      <c r="BL135" s="17" t="s">
        <v>192</v>
      </c>
      <c r="BM135" s="17" t="s">
        <v>338</v>
      </c>
    </row>
    <row r="136" spans="2:65" s="1" customFormat="1" ht="31.5" customHeight="1">
      <c r="B136" s="137"/>
      <c r="C136" s="138" t="s">
        <v>243</v>
      </c>
      <c r="D136" s="138" t="s">
        <v>188</v>
      </c>
      <c r="E136" s="139" t="s">
        <v>339</v>
      </c>
      <c r="F136" s="210" t="s">
        <v>340</v>
      </c>
      <c r="G136" s="210"/>
      <c r="H136" s="210"/>
      <c r="I136" s="210"/>
      <c r="J136" s="140" t="s">
        <v>191</v>
      </c>
      <c r="K136" s="141">
        <v>103.54</v>
      </c>
      <c r="L136" s="211">
        <v>20.5</v>
      </c>
      <c r="M136" s="211"/>
      <c r="N136" s="211">
        <f t="shared" si="10"/>
        <v>2122.57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1"/>
        <v>0</v>
      </c>
      <c r="X136" s="144">
        <v>0</v>
      </c>
      <c r="Y136" s="144">
        <f t="shared" si="12"/>
        <v>0</v>
      </c>
      <c r="Z136" s="144">
        <v>0</v>
      </c>
      <c r="AA136" s="145">
        <f t="shared" si="13"/>
        <v>0</v>
      </c>
      <c r="AR136" s="17" t="s">
        <v>192</v>
      </c>
      <c r="AT136" s="17" t="s">
        <v>188</v>
      </c>
      <c r="AU136" s="17" t="s">
        <v>150</v>
      </c>
      <c r="AY136" s="17" t="s">
        <v>187</v>
      </c>
      <c r="BE136" s="146">
        <f t="shared" si="14"/>
        <v>2122.57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85</v>
      </c>
      <c r="BK136" s="146">
        <f t="shared" si="19"/>
        <v>2122.57</v>
      </c>
      <c r="BL136" s="17" t="s">
        <v>192</v>
      </c>
      <c r="BM136" s="17" t="s">
        <v>341</v>
      </c>
    </row>
    <row r="137" spans="2:65" s="1" customFormat="1" ht="31.5" customHeight="1">
      <c r="B137" s="137"/>
      <c r="C137" s="138" t="s">
        <v>227</v>
      </c>
      <c r="D137" s="138" t="s">
        <v>188</v>
      </c>
      <c r="E137" s="139" t="s">
        <v>342</v>
      </c>
      <c r="F137" s="210" t="s">
        <v>343</v>
      </c>
      <c r="G137" s="210"/>
      <c r="H137" s="210"/>
      <c r="I137" s="210"/>
      <c r="J137" s="140" t="s">
        <v>191</v>
      </c>
      <c r="K137" s="141">
        <v>103.54</v>
      </c>
      <c r="L137" s="211">
        <v>12.9</v>
      </c>
      <c r="M137" s="211"/>
      <c r="N137" s="211">
        <f t="shared" si="10"/>
        <v>1335.67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</v>
      </c>
      <c r="W137" s="144">
        <f t="shared" si="11"/>
        <v>0</v>
      </c>
      <c r="X137" s="144">
        <v>0</v>
      </c>
      <c r="Y137" s="144">
        <f t="shared" si="12"/>
        <v>0</v>
      </c>
      <c r="Z137" s="144">
        <v>0</v>
      </c>
      <c r="AA137" s="145">
        <f t="shared" si="13"/>
        <v>0</v>
      </c>
      <c r="AR137" s="17" t="s">
        <v>192</v>
      </c>
      <c r="AT137" s="17" t="s">
        <v>188</v>
      </c>
      <c r="AU137" s="17" t="s">
        <v>150</v>
      </c>
      <c r="AY137" s="17" t="s">
        <v>187</v>
      </c>
      <c r="BE137" s="146">
        <f t="shared" si="14"/>
        <v>1335.67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85</v>
      </c>
      <c r="BK137" s="146">
        <f t="shared" si="19"/>
        <v>1335.67</v>
      </c>
      <c r="BL137" s="17" t="s">
        <v>192</v>
      </c>
      <c r="BM137" s="17" t="s">
        <v>344</v>
      </c>
    </row>
    <row r="138" spans="2:65" s="1" customFormat="1" ht="31.5" customHeight="1">
      <c r="B138" s="137"/>
      <c r="C138" s="138" t="s">
        <v>235</v>
      </c>
      <c r="D138" s="138" t="s">
        <v>188</v>
      </c>
      <c r="E138" s="139" t="s">
        <v>342</v>
      </c>
      <c r="F138" s="210" t="s">
        <v>343</v>
      </c>
      <c r="G138" s="210"/>
      <c r="H138" s="210"/>
      <c r="I138" s="210"/>
      <c r="J138" s="140" t="s">
        <v>191</v>
      </c>
      <c r="K138" s="141">
        <v>103.54</v>
      </c>
      <c r="L138" s="211">
        <v>12.9</v>
      </c>
      <c r="M138" s="211"/>
      <c r="N138" s="211">
        <f t="shared" si="10"/>
        <v>1335.67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</v>
      </c>
      <c r="W138" s="144">
        <f t="shared" si="11"/>
        <v>0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192</v>
      </c>
      <c r="AT138" s="17" t="s">
        <v>188</v>
      </c>
      <c r="AU138" s="17" t="s">
        <v>150</v>
      </c>
      <c r="AY138" s="17" t="s">
        <v>187</v>
      </c>
      <c r="BE138" s="146">
        <f t="shared" si="14"/>
        <v>1335.67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85</v>
      </c>
      <c r="BK138" s="146">
        <f t="shared" si="19"/>
        <v>1335.67</v>
      </c>
      <c r="BL138" s="17" t="s">
        <v>192</v>
      </c>
      <c r="BM138" s="17" t="s">
        <v>345</v>
      </c>
    </row>
    <row r="139" spans="2:65" s="1" customFormat="1" ht="31.5" customHeight="1">
      <c r="B139" s="137"/>
      <c r="C139" s="138" t="s">
        <v>223</v>
      </c>
      <c r="D139" s="138" t="s">
        <v>188</v>
      </c>
      <c r="E139" s="139" t="s">
        <v>346</v>
      </c>
      <c r="F139" s="210" t="s">
        <v>347</v>
      </c>
      <c r="G139" s="210"/>
      <c r="H139" s="210"/>
      <c r="I139" s="210"/>
      <c r="J139" s="140" t="s">
        <v>191</v>
      </c>
      <c r="K139" s="141">
        <v>103.54</v>
      </c>
      <c r="L139" s="211">
        <v>250</v>
      </c>
      <c r="M139" s="211"/>
      <c r="N139" s="211">
        <f t="shared" si="10"/>
        <v>25885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</v>
      </c>
      <c r="W139" s="144">
        <f t="shared" si="11"/>
        <v>0</v>
      </c>
      <c r="X139" s="144">
        <v>0</v>
      </c>
      <c r="Y139" s="144">
        <f t="shared" si="12"/>
        <v>0</v>
      </c>
      <c r="Z139" s="144">
        <v>0</v>
      </c>
      <c r="AA139" s="145">
        <f t="shared" si="13"/>
        <v>0</v>
      </c>
      <c r="AR139" s="17" t="s">
        <v>192</v>
      </c>
      <c r="AT139" s="17" t="s">
        <v>188</v>
      </c>
      <c r="AU139" s="17" t="s">
        <v>150</v>
      </c>
      <c r="AY139" s="17" t="s">
        <v>187</v>
      </c>
      <c r="BE139" s="146">
        <f t="shared" si="14"/>
        <v>25885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7" t="s">
        <v>85</v>
      </c>
      <c r="BK139" s="146">
        <f t="shared" si="19"/>
        <v>25885</v>
      </c>
      <c r="BL139" s="17" t="s">
        <v>192</v>
      </c>
      <c r="BM139" s="17" t="s">
        <v>348</v>
      </c>
    </row>
    <row r="140" spans="2:65" s="1" customFormat="1" ht="31.5" customHeight="1">
      <c r="B140" s="137"/>
      <c r="C140" s="138" t="s">
        <v>258</v>
      </c>
      <c r="D140" s="138" t="s">
        <v>188</v>
      </c>
      <c r="E140" s="139" t="s">
        <v>349</v>
      </c>
      <c r="F140" s="210" t="s">
        <v>350</v>
      </c>
      <c r="G140" s="210"/>
      <c r="H140" s="210"/>
      <c r="I140" s="210"/>
      <c r="J140" s="140" t="s">
        <v>217</v>
      </c>
      <c r="K140" s="141">
        <v>100.111</v>
      </c>
      <c r="L140" s="211">
        <v>146</v>
      </c>
      <c r="M140" s="211"/>
      <c r="N140" s="211">
        <f t="shared" si="10"/>
        <v>14616.21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</v>
      </c>
      <c r="W140" s="144">
        <f t="shared" si="11"/>
        <v>0</v>
      </c>
      <c r="X140" s="144">
        <v>0</v>
      </c>
      <c r="Y140" s="144">
        <f t="shared" si="12"/>
        <v>0</v>
      </c>
      <c r="Z140" s="144">
        <v>0</v>
      </c>
      <c r="AA140" s="145">
        <f t="shared" si="13"/>
        <v>0</v>
      </c>
      <c r="AR140" s="17" t="s">
        <v>192</v>
      </c>
      <c r="AT140" s="17" t="s">
        <v>188</v>
      </c>
      <c r="AU140" s="17" t="s">
        <v>150</v>
      </c>
      <c r="AY140" s="17" t="s">
        <v>187</v>
      </c>
      <c r="BE140" s="146">
        <f t="shared" si="14"/>
        <v>14616.21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7" t="s">
        <v>85</v>
      </c>
      <c r="BK140" s="146">
        <f t="shared" si="19"/>
        <v>14616.21</v>
      </c>
      <c r="BL140" s="17" t="s">
        <v>192</v>
      </c>
      <c r="BM140" s="17" t="s">
        <v>351</v>
      </c>
    </row>
    <row r="141" spans="2:63" s="9" customFormat="1" ht="29.85" customHeight="1">
      <c r="B141" s="126"/>
      <c r="C141" s="127"/>
      <c r="D141" s="136" t="s">
        <v>293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17">
        <f>BK141</f>
        <v>15556.11</v>
      </c>
      <c r="O141" s="218"/>
      <c r="P141" s="218"/>
      <c r="Q141" s="218"/>
      <c r="R141" s="129"/>
      <c r="T141" s="130"/>
      <c r="U141" s="127"/>
      <c r="V141" s="127"/>
      <c r="W141" s="131">
        <f>SUM(W142:W145)</f>
        <v>0</v>
      </c>
      <c r="X141" s="127"/>
      <c r="Y141" s="131">
        <f>SUM(Y142:Y145)</f>
        <v>0</v>
      </c>
      <c r="Z141" s="127"/>
      <c r="AA141" s="132">
        <f>SUM(AA142:AA145)</f>
        <v>0</v>
      </c>
      <c r="AR141" s="133" t="s">
        <v>85</v>
      </c>
      <c r="AT141" s="134" t="s">
        <v>76</v>
      </c>
      <c r="AU141" s="134" t="s">
        <v>85</v>
      </c>
      <c r="AY141" s="133" t="s">
        <v>187</v>
      </c>
      <c r="BK141" s="135">
        <f>SUM(BK142:BK145)</f>
        <v>15556.11</v>
      </c>
    </row>
    <row r="142" spans="2:65" s="1" customFormat="1" ht="22.5" customHeight="1">
      <c r="B142" s="137"/>
      <c r="C142" s="138" t="s">
        <v>10</v>
      </c>
      <c r="D142" s="138" t="s">
        <v>188</v>
      </c>
      <c r="E142" s="139" t="s">
        <v>317</v>
      </c>
      <c r="F142" s="210" t="s">
        <v>318</v>
      </c>
      <c r="G142" s="210"/>
      <c r="H142" s="210"/>
      <c r="I142" s="210"/>
      <c r="J142" s="140" t="s">
        <v>191</v>
      </c>
      <c r="K142" s="141">
        <v>337.05</v>
      </c>
      <c r="L142" s="211">
        <v>20.5</v>
      </c>
      <c r="M142" s="211"/>
      <c r="N142" s="211">
        <f>ROUND(L142*K142,2)</f>
        <v>6909.53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</v>
      </c>
      <c r="W142" s="144">
        <f>V142*K142</f>
        <v>0</v>
      </c>
      <c r="X142" s="144">
        <v>0</v>
      </c>
      <c r="Y142" s="144">
        <f>X142*K142</f>
        <v>0</v>
      </c>
      <c r="Z142" s="144">
        <v>0</v>
      </c>
      <c r="AA142" s="145">
        <f>Z142*K142</f>
        <v>0</v>
      </c>
      <c r="AR142" s="17" t="s">
        <v>192</v>
      </c>
      <c r="AT142" s="17" t="s">
        <v>188</v>
      </c>
      <c r="AU142" s="17" t="s">
        <v>150</v>
      </c>
      <c r="AY142" s="17" t="s">
        <v>187</v>
      </c>
      <c r="BE142" s="146">
        <f>IF(U142="základní",N142,0)</f>
        <v>6909.53</v>
      </c>
      <c r="BF142" s="146">
        <f>IF(U142="snížená",N142,0)</f>
        <v>0</v>
      </c>
      <c r="BG142" s="146">
        <f>IF(U142="zákl. přenesená",N142,0)</f>
        <v>0</v>
      </c>
      <c r="BH142" s="146">
        <f>IF(U142="sníž. přenesená",N142,0)</f>
        <v>0</v>
      </c>
      <c r="BI142" s="146">
        <f>IF(U142="nulová",N142,0)</f>
        <v>0</v>
      </c>
      <c r="BJ142" s="17" t="s">
        <v>85</v>
      </c>
      <c r="BK142" s="146">
        <f>ROUND(L142*K142,2)</f>
        <v>6909.53</v>
      </c>
      <c r="BL142" s="17" t="s">
        <v>192</v>
      </c>
      <c r="BM142" s="17" t="s">
        <v>352</v>
      </c>
    </row>
    <row r="143" spans="2:65" s="1" customFormat="1" ht="31.5" customHeight="1">
      <c r="B143" s="137"/>
      <c r="C143" s="138" t="s">
        <v>262</v>
      </c>
      <c r="D143" s="138" t="s">
        <v>188</v>
      </c>
      <c r="E143" s="139" t="s">
        <v>353</v>
      </c>
      <c r="F143" s="210" t="s">
        <v>354</v>
      </c>
      <c r="G143" s="210"/>
      <c r="H143" s="210"/>
      <c r="I143" s="210"/>
      <c r="J143" s="140" t="s">
        <v>191</v>
      </c>
      <c r="K143" s="141">
        <v>337.05</v>
      </c>
      <c r="L143" s="211">
        <v>14</v>
      </c>
      <c r="M143" s="211"/>
      <c r="N143" s="211">
        <f>ROUND(L143*K143,2)</f>
        <v>4718.7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0</v>
      </c>
      <c r="W143" s="144">
        <f>V143*K143</f>
        <v>0</v>
      </c>
      <c r="X143" s="144">
        <v>0</v>
      </c>
      <c r="Y143" s="144">
        <f>X143*K143</f>
        <v>0</v>
      </c>
      <c r="Z143" s="144">
        <v>0</v>
      </c>
      <c r="AA143" s="145">
        <f>Z143*K143</f>
        <v>0</v>
      </c>
      <c r="AR143" s="17" t="s">
        <v>192</v>
      </c>
      <c r="AT143" s="17" t="s">
        <v>188</v>
      </c>
      <c r="AU143" s="17" t="s">
        <v>150</v>
      </c>
      <c r="AY143" s="17" t="s">
        <v>187</v>
      </c>
      <c r="BE143" s="146">
        <f>IF(U143="základní",N143,0)</f>
        <v>4718.7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17" t="s">
        <v>85</v>
      </c>
      <c r="BK143" s="146">
        <f>ROUND(L143*K143,2)</f>
        <v>4718.7</v>
      </c>
      <c r="BL143" s="17" t="s">
        <v>192</v>
      </c>
      <c r="BM143" s="17" t="s">
        <v>355</v>
      </c>
    </row>
    <row r="144" spans="2:65" s="1" customFormat="1" ht="22.5" customHeight="1">
      <c r="B144" s="137"/>
      <c r="C144" s="150" t="s">
        <v>266</v>
      </c>
      <c r="D144" s="150" t="s">
        <v>323</v>
      </c>
      <c r="E144" s="151" t="s">
        <v>356</v>
      </c>
      <c r="F144" s="222" t="s">
        <v>357</v>
      </c>
      <c r="G144" s="222"/>
      <c r="H144" s="222"/>
      <c r="I144" s="222"/>
      <c r="J144" s="152" t="s">
        <v>358</v>
      </c>
      <c r="K144" s="153">
        <v>33.705</v>
      </c>
      <c r="L144" s="223">
        <v>116</v>
      </c>
      <c r="M144" s="223"/>
      <c r="N144" s="223">
        <f>ROUND(L144*K144,2)</f>
        <v>3909.78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</v>
      </c>
      <c r="W144" s="144">
        <f>V144*K144</f>
        <v>0</v>
      </c>
      <c r="X144" s="144">
        <v>0</v>
      </c>
      <c r="Y144" s="144">
        <f>X144*K144</f>
        <v>0</v>
      </c>
      <c r="Z144" s="144">
        <v>0</v>
      </c>
      <c r="AA144" s="145">
        <f>Z144*K144</f>
        <v>0</v>
      </c>
      <c r="AR144" s="17" t="s">
        <v>219</v>
      </c>
      <c r="AT144" s="17" t="s">
        <v>323</v>
      </c>
      <c r="AU144" s="17" t="s">
        <v>150</v>
      </c>
      <c r="AY144" s="17" t="s">
        <v>187</v>
      </c>
      <c r="BE144" s="146">
        <f>IF(U144="základní",N144,0)</f>
        <v>3909.78</v>
      </c>
      <c r="BF144" s="146">
        <f>IF(U144="snížená",N144,0)</f>
        <v>0</v>
      </c>
      <c r="BG144" s="146">
        <f>IF(U144="zákl. přenesená",N144,0)</f>
        <v>0</v>
      </c>
      <c r="BH144" s="146">
        <f>IF(U144="sníž. přenesená",N144,0)</f>
        <v>0</v>
      </c>
      <c r="BI144" s="146">
        <f>IF(U144="nulová",N144,0)</f>
        <v>0</v>
      </c>
      <c r="BJ144" s="17" t="s">
        <v>85</v>
      </c>
      <c r="BK144" s="146">
        <f>ROUND(L144*K144,2)</f>
        <v>3909.78</v>
      </c>
      <c r="BL144" s="17" t="s">
        <v>192</v>
      </c>
      <c r="BM144" s="17" t="s">
        <v>359</v>
      </c>
    </row>
    <row r="145" spans="2:65" s="1" customFormat="1" ht="31.5" customHeight="1">
      <c r="B145" s="137"/>
      <c r="C145" s="138" t="s">
        <v>273</v>
      </c>
      <c r="D145" s="138" t="s">
        <v>188</v>
      </c>
      <c r="E145" s="139" t="s">
        <v>349</v>
      </c>
      <c r="F145" s="210" t="s">
        <v>350</v>
      </c>
      <c r="G145" s="210"/>
      <c r="H145" s="210"/>
      <c r="I145" s="210"/>
      <c r="J145" s="140" t="s">
        <v>217</v>
      </c>
      <c r="K145" s="141">
        <v>0.124</v>
      </c>
      <c r="L145" s="211">
        <v>146</v>
      </c>
      <c r="M145" s="211"/>
      <c r="N145" s="211">
        <f>ROUND(L145*K145,2)</f>
        <v>18.1</v>
      </c>
      <c r="O145" s="211"/>
      <c r="P145" s="211"/>
      <c r="Q145" s="211"/>
      <c r="R145" s="142"/>
      <c r="T145" s="143" t="s">
        <v>5</v>
      </c>
      <c r="U145" s="40" t="s">
        <v>42</v>
      </c>
      <c r="V145" s="144">
        <v>0</v>
      </c>
      <c r="W145" s="144">
        <f>V145*K145</f>
        <v>0</v>
      </c>
      <c r="X145" s="144">
        <v>0</v>
      </c>
      <c r="Y145" s="144">
        <f>X145*K145</f>
        <v>0</v>
      </c>
      <c r="Z145" s="144">
        <v>0</v>
      </c>
      <c r="AA145" s="145">
        <f>Z145*K145</f>
        <v>0</v>
      </c>
      <c r="AR145" s="17" t="s">
        <v>192</v>
      </c>
      <c r="AT145" s="17" t="s">
        <v>188</v>
      </c>
      <c r="AU145" s="17" t="s">
        <v>150</v>
      </c>
      <c r="AY145" s="17" t="s">
        <v>187</v>
      </c>
      <c r="BE145" s="146">
        <f>IF(U145="základní",N145,0)</f>
        <v>18.1</v>
      </c>
      <c r="BF145" s="146">
        <f>IF(U145="snížená",N145,0)</f>
        <v>0</v>
      </c>
      <c r="BG145" s="146">
        <f>IF(U145="zákl. přenesená",N145,0)</f>
        <v>0</v>
      </c>
      <c r="BH145" s="146">
        <f>IF(U145="sníž. přenesená",N145,0)</f>
        <v>0</v>
      </c>
      <c r="BI145" s="146">
        <f>IF(U145="nulová",N145,0)</f>
        <v>0</v>
      </c>
      <c r="BJ145" s="17" t="s">
        <v>85</v>
      </c>
      <c r="BK145" s="146">
        <f>ROUND(L145*K145,2)</f>
        <v>18.1</v>
      </c>
      <c r="BL145" s="17" t="s">
        <v>192</v>
      </c>
      <c r="BM145" s="17" t="s">
        <v>360</v>
      </c>
    </row>
    <row r="146" spans="2:63" s="9" customFormat="1" ht="29.85" customHeight="1">
      <c r="B146" s="126"/>
      <c r="C146" s="127"/>
      <c r="D146" s="136" t="s">
        <v>294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217">
        <f>BK146</f>
        <v>54107.87</v>
      </c>
      <c r="O146" s="218"/>
      <c r="P146" s="218"/>
      <c r="Q146" s="218"/>
      <c r="R146" s="129"/>
      <c r="T146" s="130"/>
      <c r="U146" s="127"/>
      <c r="V146" s="127"/>
      <c r="W146" s="131">
        <f>SUM(W147:W177)</f>
        <v>0</v>
      </c>
      <c r="X146" s="127"/>
      <c r="Y146" s="131">
        <f>SUM(Y147:Y177)</f>
        <v>0</v>
      </c>
      <c r="Z146" s="127"/>
      <c r="AA146" s="132">
        <f>SUM(AA147:AA177)</f>
        <v>0</v>
      </c>
      <c r="AR146" s="133" t="s">
        <v>85</v>
      </c>
      <c r="AT146" s="134" t="s">
        <v>76</v>
      </c>
      <c r="AU146" s="134" t="s">
        <v>85</v>
      </c>
      <c r="AY146" s="133" t="s">
        <v>187</v>
      </c>
      <c r="BK146" s="135">
        <f>SUM(BK147:BK177)</f>
        <v>54107.87</v>
      </c>
    </row>
    <row r="147" spans="2:65" s="1" customFormat="1" ht="31.5" customHeight="1">
      <c r="B147" s="137"/>
      <c r="C147" s="138" t="s">
        <v>277</v>
      </c>
      <c r="D147" s="138" t="s">
        <v>188</v>
      </c>
      <c r="E147" s="139" t="s">
        <v>361</v>
      </c>
      <c r="F147" s="210" t="s">
        <v>362</v>
      </c>
      <c r="G147" s="210"/>
      <c r="H147" s="210"/>
      <c r="I147" s="210"/>
      <c r="J147" s="140" t="s">
        <v>300</v>
      </c>
      <c r="K147" s="141">
        <v>3</v>
      </c>
      <c r="L147" s="211">
        <v>477</v>
      </c>
      <c r="M147" s="211"/>
      <c r="N147" s="211">
        <f aca="true" t="shared" si="20" ref="N147:N177">ROUND(L147*K147,2)</f>
        <v>1431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</v>
      </c>
      <c r="W147" s="144">
        <f aca="true" t="shared" si="21" ref="W147:W177">V147*K147</f>
        <v>0</v>
      </c>
      <c r="X147" s="144">
        <v>0</v>
      </c>
      <c r="Y147" s="144">
        <f aca="true" t="shared" si="22" ref="Y147:Y177">X147*K147</f>
        <v>0</v>
      </c>
      <c r="Z147" s="144">
        <v>0</v>
      </c>
      <c r="AA147" s="145">
        <f aca="true" t="shared" si="23" ref="AA147:AA177">Z147*K147</f>
        <v>0</v>
      </c>
      <c r="AR147" s="17" t="s">
        <v>192</v>
      </c>
      <c r="AT147" s="17" t="s">
        <v>188</v>
      </c>
      <c r="AU147" s="17" t="s">
        <v>150</v>
      </c>
      <c r="AY147" s="17" t="s">
        <v>187</v>
      </c>
      <c r="BE147" s="146">
        <f aca="true" t="shared" si="24" ref="BE147:BE177">IF(U147="základní",N147,0)</f>
        <v>1431</v>
      </c>
      <c r="BF147" s="146">
        <f aca="true" t="shared" si="25" ref="BF147:BF177">IF(U147="snížená",N147,0)</f>
        <v>0</v>
      </c>
      <c r="BG147" s="146">
        <f aca="true" t="shared" si="26" ref="BG147:BG177">IF(U147="zákl. přenesená",N147,0)</f>
        <v>0</v>
      </c>
      <c r="BH147" s="146">
        <f aca="true" t="shared" si="27" ref="BH147:BH177">IF(U147="sníž. přenesená",N147,0)</f>
        <v>0</v>
      </c>
      <c r="BI147" s="146">
        <f aca="true" t="shared" si="28" ref="BI147:BI177">IF(U147="nulová",N147,0)</f>
        <v>0</v>
      </c>
      <c r="BJ147" s="17" t="s">
        <v>85</v>
      </c>
      <c r="BK147" s="146">
        <f aca="true" t="shared" si="29" ref="BK147:BK177">ROUND(L147*K147,2)</f>
        <v>1431</v>
      </c>
      <c r="BL147" s="17" t="s">
        <v>192</v>
      </c>
      <c r="BM147" s="17" t="s">
        <v>363</v>
      </c>
    </row>
    <row r="148" spans="2:65" s="1" customFormat="1" ht="31.5" customHeight="1">
      <c r="B148" s="137"/>
      <c r="C148" s="138" t="s">
        <v>281</v>
      </c>
      <c r="D148" s="138" t="s">
        <v>188</v>
      </c>
      <c r="E148" s="139" t="s">
        <v>364</v>
      </c>
      <c r="F148" s="210" t="s">
        <v>365</v>
      </c>
      <c r="G148" s="210"/>
      <c r="H148" s="210"/>
      <c r="I148" s="210"/>
      <c r="J148" s="140" t="s">
        <v>300</v>
      </c>
      <c r="K148" s="141">
        <v>3</v>
      </c>
      <c r="L148" s="211">
        <v>135</v>
      </c>
      <c r="M148" s="211"/>
      <c r="N148" s="211">
        <f t="shared" si="20"/>
        <v>405</v>
      </c>
      <c r="O148" s="211"/>
      <c r="P148" s="211"/>
      <c r="Q148" s="211"/>
      <c r="R148" s="142"/>
      <c r="T148" s="143" t="s">
        <v>5</v>
      </c>
      <c r="U148" s="40" t="s">
        <v>42</v>
      </c>
      <c r="V148" s="144">
        <v>0</v>
      </c>
      <c r="W148" s="144">
        <f t="shared" si="21"/>
        <v>0</v>
      </c>
      <c r="X148" s="144">
        <v>0</v>
      </c>
      <c r="Y148" s="144">
        <f t="shared" si="22"/>
        <v>0</v>
      </c>
      <c r="Z148" s="144">
        <v>0</v>
      </c>
      <c r="AA148" s="145">
        <f t="shared" si="23"/>
        <v>0</v>
      </c>
      <c r="AR148" s="17" t="s">
        <v>192</v>
      </c>
      <c r="AT148" s="17" t="s">
        <v>188</v>
      </c>
      <c r="AU148" s="17" t="s">
        <v>150</v>
      </c>
      <c r="AY148" s="17" t="s">
        <v>187</v>
      </c>
      <c r="BE148" s="146">
        <f t="shared" si="24"/>
        <v>405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7" t="s">
        <v>85</v>
      </c>
      <c r="BK148" s="146">
        <f t="shared" si="29"/>
        <v>405</v>
      </c>
      <c r="BL148" s="17" t="s">
        <v>192</v>
      </c>
      <c r="BM148" s="17" t="s">
        <v>366</v>
      </c>
    </row>
    <row r="149" spans="2:65" s="1" customFormat="1" ht="31.5" customHeight="1">
      <c r="B149" s="137"/>
      <c r="C149" s="138" t="s">
        <v>285</v>
      </c>
      <c r="D149" s="138" t="s">
        <v>188</v>
      </c>
      <c r="E149" s="139" t="s">
        <v>367</v>
      </c>
      <c r="F149" s="210" t="s">
        <v>368</v>
      </c>
      <c r="G149" s="210"/>
      <c r="H149" s="210"/>
      <c r="I149" s="210"/>
      <c r="J149" s="140" t="s">
        <v>300</v>
      </c>
      <c r="K149" s="141">
        <v>1.2</v>
      </c>
      <c r="L149" s="211">
        <v>75</v>
      </c>
      <c r="M149" s="211"/>
      <c r="N149" s="211">
        <f t="shared" si="20"/>
        <v>90</v>
      </c>
      <c r="O149" s="211"/>
      <c r="P149" s="211"/>
      <c r="Q149" s="211"/>
      <c r="R149" s="142"/>
      <c r="T149" s="143" t="s">
        <v>5</v>
      </c>
      <c r="U149" s="40" t="s">
        <v>42</v>
      </c>
      <c r="V149" s="144">
        <v>0</v>
      </c>
      <c r="W149" s="144">
        <f t="shared" si="21"/>
        <v>0</v>
      </c>
      <c r="X149" s="144">
        <v>0</v>
      </c>
      <c r="Y149" s="144">
        <f t="shared" si="22"/>
        <v>0</v>
      </c>
      <c r="Z149" s="144">
        <v>0</v>
      </c>
      <c r="AA149" s="145">
        <f t="shared" si="23"/>
        <v>0</v>
      </c>
      <c r="AR149" s="17" t="s">
        <v>192</v>
      </c>
      <c r="AT149" s="17" t="s">
        <v>188</v>
      </c>
      <c r="AU149" s="17" t="s">
        <v>150</v>
      </c>
      <c r="AY149" s="17" t="s">
        <v>187</v>
      </c>
      <c r="BE149" s="146">
        <f t="shared" si="24"/>
        <v>90</v>
      </c>
      <c r="BF149" s="146">
        <f t="shared" si="25"/>
        <v>0</v>
      </c>
      <c r="BG149" s="146">
        <f t="shared" si="26"/>
        <v>0</v>
      </c>
      <c r="BH149" s="146">
        <f t="shared" si="27"/>
        <v>0</v>
      </c>
      <c r="BI149" s="146">
        <f t="shared" si="28"/>
        <v>0</v>
      </c>
      <c r="BJ149" s="17" t="s">
        <v>85</v>
      </c>
      <c r="BK149" s="146">
        <f t="shared" si="29"/>
        <v>90</v>
      </c>
      <c r="BL149" s="17" t="s">
        <v>192</v>
      </c>
      <c r="BM149" s="17" t="s">
        <v>369</v>
      </c>
    </row>
    <row r="150" spans="2:65" s="1" customFormat="1" ht="31.5" customHeight="1">
      <c r="B150" s="137"/>
      <c r="C150" s="138" t="s">
        <v>370</v>
      </c>
      <c r="D150" s="138" t="s">
        <v>188</v>
      </c>
      <c r="E150" s="139" t="s">
        <v>371</v>
      </c>
      <c r="F150" s="210" t="s">
        <v>372</v>
      </c>
      <c r="G150" s="210"/>
      <c r="H150" s="210"/>
      <c r="I150" s="210"/>
      <c r="J150" s="140" t="s">
        <v>300</v>
      </c>
      <c r="K150" s="141">
        <v>0.9</v>
      </c>
      <c r="L150" s="211">
        <v>260</v>
      </c>
      <c r="M150" s="211"/>
      <c r="N150" s="211">
        <f t="shared" si="20"/>
        <v>234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0</v>
      </c>
      <c r="W150" s="144">
        <f t="shared" si="21"/>
        <v>0</v>
      </c>
      <c r="X150" s="144">
        <v>0</v>
      </c>
      <c r="Y150" s="144">
        <f t="shared" si="22"/>
        <v>0</v>
      </c>
      <c r="Z150" s="144">
        <v>0</v>
      </c>
      <c r="AA150" s="145">
        <f t="shared" si="23"/>
        <v>0</v>
      </c>
      <c r="AR150" s="17" t="s">
        <v>192</v>
      </c>
      <c r="AT150" s="17" t="s">
        <v>188</v>
      </c>
      <c r="AU150" s="17" t="s">
        <v>150</v>
      </c>
      <c r="AY150" s="17" t="s">
        <v>187</v>
      </c>
      <c r="BE150" s="146">
        <f t="shared" si="24"/>
        <v>234</v>
      </c>
      <c r="BF150" s="146">
        <f t="shared" si="25"/>
        <v>0</v>
      </c>
      <c r="BG150" s="146">
        <f t="shared" si="26"/>
        <v>0</v>
      </c>
      <c r="BH150" s="146">
        <f t="shared" si="27"/>
        <v>0</v>
      </c>
      <c r="BI150" s="146">
        <f t="shared" si="28"/>
        <v>0</v>
      </c>
      <c r="BJ150" s="17" t="s">
        <v>85</v>
      </c>
      <c r="BK150" s="146">
        <f t="shared" si="29"/>
        <v>234</v>
      </c>
      <c r="BL150" s="17" t="s">
        <v>192</v>
      </c>
      <c r="BM150" s="17" t="s">
        <v>373</v>
      </c>
    </row>
    <row r="151" spans="2:65" s="1" customFormat="1" ht="22.5" customHeight="1">
      <c r="B151" s="137"/>
      <c r="C151" s="138" t="s">
        <v>374</v>
      </c>
      <c r="D151" s="138" t="s">
        <v>188</v>
      </c>
      <c r="E151" s="139" t="s">
        <v>375</v>
      </c>
      <c r="F151" s="210" t="s">
        <v>376</v>
      </c>
      <c r="G151" s="210"/>
      <c r="H151" s="210"/>
      <c r="I151" s="210"/>
      <c r="J151" s="140" t="s">
        <v>300</v>
      </c>
      <c r="K151" s="141">
        <v>0.9</v>
      </c>
      <c r="L151" s="211">
        <v>139</v>
      </c>
      <c r="M151" s="211"/>
      <c r="N151" s="211">
        <f t="shared" si="20"/>
        <v>125.1</v>
      </c>
      <c r="O151" s="211"/>
      <c r="P151" s="211"/>
      <c r="Q151" s="211"/>
      <c r="R151" s="142"/>
      <c r="T151" s="143" t="s">
        <v>5</v>
      </c>
      <c r="U151" s="40" t="s">
        <v>42</v>
      </c>
      <c r="V151" s="144">
        <v>0</v>
      </c>
      <c r="W151" s="144">
        <f t="shared" si="21"/>
        <v>0</v>
      </c>
      <c r="X151" s="144">
        <v>0</v>
      </c>
      <c r="Y151" s="144">
        <f t="shared" si="22"/>
        <v>0</v>
      </c>
      <c r="Z151" s="144">
        <v>0</v>
      </c>
      <c r="AA151" s="145">
        <f t="shared" si="23"/>
        <v>0</v>
      </c>
      <c r="AR151" s="17" t="s">
        <v>192</v>
      </c>
      <c r="AT151" s="17" t="s">
        <v>188</v>
      </c>
      <c r="AU151" s="17" t="s">
        <v>150</v>
      </c>
      <c r="AY151" s="17" t="s">
        <v>187</v>
      </c>
      <c r="BE151" s="146">
        <f t="shared" si="24"/>
        <v>125.1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17" t="s">
        <v>85</v>
      </c>
      <c r="BK151" s="146">
        <f t="shared" si="29"/>
        <v>125.1</v>
      </c>
      <c r="BL151" s="17" t="s">
        <v>192</v>
      </c>
      <c r="BM151" s="17" t="s">
        <v>377</v>
      </c>
    </row>
    <row r="152" spans="2:65" s="1" customFormat="1" ht="22.5" customHeight="1">
      <c r="B152" s="137"/>
      <c r="C152" s="138" t="s">
        <v>378</v>
      </c>
      <c r="D152" s="138" t="s">
        <v>188</v>
      </c>
      <c r="E152" s="139" t="s">
        <v>379</v>
      </c>
      <c r="F152" s="210" t="s">
        <v>380</v>
      </c>
      <c r="G152" s="210"/>
      <c r="H152" s="210"/>
      <c r="I152" s="210"/>
      <c r="J152" s="140" t="s">
        <v>300</v>
      </c>
      <c r="K152" s="141">
        <v>0.9</v>
      </c>
      <c r="L152" s="211">
        <v>14.2</v>
      </c>
      <c r="M152" s="211"/>
      <c r="N152" s="211">
        <f t="shared" si="20"/>
        <v>12.78</v>
      </c>
      <c r="O152" s="211"/>
      <c r="P152" s="211"/>
      <c r="Q152" s="211"/>
      <c r="R152" s="142"/>
      <c r="T152" s="143" t="s">
        <v>5</v>
      </c>
      <c r="U152" s="40" t="s">
        <v>42</v>
      </c>
      <c r="V152" s="144">
        <v>0</v>
      </c>
      <c r="W152" s="144">
        <f t="shared" si="21"/>
        <v>0</v>
      </c>
      <c r="X152" s="144">
        <v>0</v>
      </c>
      <c r="Y152" s="144">
        <f t="shared" si="22"/>
        <v>0</v>
      </c>
      <c r="Z152" s="144">
        <v>0</v>
      </c>
      <c r="AA152" s="145">
        <f t="shared" si="23"/>
        <v>0</v>
      </c>
      <c r="AR152" s="17" t="s">
        <v>192</v>
      </c>
      <c r="AT152" s="17" t="s">
        <v>188</v>
      </c>
      <c r="AU152" s="17" t="s">
        <v>150</v>
      </c>
      <c r="AY152" s="17" t="s">
        <v>187</v>
      </c>
      <c r="BE152" s="146">
        <f t="shared" si="24"/>
        <v>12.78</v>
      </c>
      <c r="BF152" s="146">
        <f t="shared" si="25"/>
        <v>0</v>
      </c>
      <c r="BG152" s="146">
        <f t="shared" si="26"/>
        <v>0</v>
      </c>
      <c r="BH152" s="146">
        <f t="shared" si="27"/>
        <v>0</v>
      </c>
      <c r="BI152" s="146">
        <f t="shared" si="28"/>
        <v>0</v>
      </c>
      <c r="BJ152" s="17" t="s">
        <v>85</v>
      </c>
      <c r="BK152" s="146">
        <f t="shared" si="29"/>
        <v>12.78</v>
      </c>
      <c r="BL152" s="17" t="s">
        <v>192</v>
      </c>
      <c r="BM152" s="17" t="s">
        <v>381</v>
      </c>
    </row>
    <row r="153" spans="2:65" s="1" customFormat="1" ht="31.5" customHeight="1">
      <c r="B153" s="137"/>
      <c r="C153" s="138" t="s">
        <v>382</v>
      </c>
      <c r="D153" s="138" t="s">
        <v>188</v>
      </c>
      <c r="E153" s="139" t="s">
        <v>383</v>
      </c>
      <c r="F153" s="210" t="s">
        <v>384</v>
      </c>
      <c r="G153" s="210"/>
      <c r="H153" s="210"/>
      <c r="I153" s="210"/>
      <c r="J153" s="140" t="s">
        <v>300</v>
      </c>
      <c r="K153" s="141">
        <v>0.9</v>
      </c>
      <c r="L153" s="211">
        <v>300</v>
      </c>
      <c r="M153" s="211"/>
      <c r="N153" s="211">
        <f t="shared" si="20"/>
        <v>270</v>
      </c>
      <c r="O153" s="211"/>
      <c r="P153" s="211"/>
      <c r="Q153" s="211"/>
      <c r="R153" s="142"/>
      <c r="T153" s="143" t="s">
        <v>5</v>
      </c>
      <c r="U153" s="40" t="s">
        <v>42</v>
      </c>
      <c r="V153" s="144">
        <v>0</v>
      </c>
      <c r="W153" s="144">
        <f t="shared" si="21"/>
        <v>0</v>
      </c>
      <c r="X153" s="144">
        <v>0</v>
      </c>
      <c r="Y153" s="144">
        <f t="shared" si="22"/>
        <v>0</v>
      </c>
      <c r="Z153" s="144">
        <v>0</v>
      </c>
      <c r="AA153" s="145">
        <f t="shared" si="23"/>
        <v>0</v>
      </c>
      <c r="AR153" s="17" t="s">
        <v>192</v>
      </c>
      <c r="AT153" s="17" t="s">
        <v>188</v>
      </c>
      <c r="AU153" s="17" t="s">
        <v>150</v>
      </c>
      <c r="AY153" s="17" t="s">
        <v>187</v>
      </c>
      <c r="BE153" s="146">
        <f t="shared" si="24"/>
        <v>270</v>
      </c>
      <c r="BF153" s="146">
        <f t="shared" si="25"/>
        <v>0</v>
      </c>
      <c r="BG153" s="146">
        <f t="shared" si="26"/>
        <v>0</v>
      </c>
      <c r="BH153" s="146">
        <f t="shared" si="27"/>
        <v>0</v>
      </c>
      <c r="BI153" s="146">
        <f t="shared" si="28"/>
        <v>0</v>
      </c>
      <c r="BJ153" s="17" t="s">
        <v>85</v>
      </c>
      <c r="BK153" s="146">
        <f t="shared" si="29"/>
        <v>270</v>
      </c>
      <c r="BL153" s="17" t="s">
        <v>192</v>
      </c>
      <c r="BM153" s="17" t="s">
        <v>385</v>
      </c>
    </row>
    <row r="154" spans="2:65" s="1" customFormat="1" ht="31.5" customHeight="1">
      <c r="B154" s="137"/>
      <c r="C154" s="138" t="s">
        <v>386</v>
      </c>
      <c r="D154" s="138" t="s">
        <v>188</v>
      </c>
      <c r="E154" s="139" t="s">
        <v>387</v>
      </c>
      <c r="F154" s="210" t="s">
        <v>388</v>
      </c>
      <c r="G154" s="210"/>
      <c r="H154" s="210"/>
      <c r="I154" s="210"/>
      <c r="J154" s="140" t="s">
        <v>300</v>
      </c>
      <c r="K154" s="141">
        <v>1.8</v>
      </c>
      <c r="L154" s="211">
        <v>73.3</v>
      </c>
      <c r="M154" s="211"/>
      <c r="N154" s="211">
        <f t="shared" si="20"/>
        <v>131.94</v>
      </c>
      <c r="O154" s="211"/>
      <c r="P154" s="211"/>
      <c r="Q154" s="211"/>
      <c r="R154" s="142"/>
      <c r="T154" s="143" t="s">
        <v>5</v>
      </c>
      <c r="U154" s="40" t="s">
        <v>42</v>
      </c>
      <c r="V154" s="144">
        <v>0</v>
      </c>
      <c r="W154" s="144">
        <f t="shared" si="21"/>
        <v>0</v>
      </c>
      <c r="X154" s="144">
        <v>0</v>
      </c>
      <c r="Y154" s="144">
        <f t="shared" si="22"/>
        <v>0</v>
      </c>
      <c r="Z154" s="144">
        <v>0</v>
      </c>
      <c r="AA154" s="145">
        <f t="shared" si="23"/>
        <v>0</v>
      </c>
      <c r="AR154" s="17" t="s">
        <v>192</v>
      </c>
      <c r="AT154" s="17" t="s">
        <v>188</v>
      </c>
      <c r="AU154" s="17" t="s">
        <v>150</v>
      </c>
      <c r="AY154" s="17" t="s">
        <v>187</v>
      </c>
      <c r="BE154" s="146">
        <f t="shared" si="24"/>
        <v>131.94</v>
      </c>
      <c r="BF154" s="146">
        <f t="shared" si="25"/>
        <v>0</v>
      </c>
      <c r="BG154" s="146">
        <f t="shared" si="26"/>
        <v>0</v>
      </c>
      <c r="BH154" s="146">
        <f t="shared" si="27"/>
        <v>0</v>
      </c>
      <c r="BI154" s="146">
        <f t="shared" si="28"/>
        <v>0</v>
      </c>
      <c r="BJ154" s="17" t="s">
        <v>85</v>
      </c>
      <c r="BK154" s="146">
        <f t="shared" si="29"/>
        <v>131.94</v>
      </c>
      <c r="BL154" s="17" t="s">
        <v>192</v>
      </c>
      <c r="BM154" s="17" t="s">
        <v>389</v>
      </c>
    </row>
    <row r="155" spans="2:65" s="1" customFormat="1" ht="44.25" customHeight="1">
      <c r="B155" s="137"/>
      <c r="C155" s="138" t="s">
        <v>390</v>
      </c>
      <c r="D155" s="138" t="s">
        <v>188</v>
      </c>
      <c r="E155" s="139" t="s">
        <v>391</v>
      </c>
      <c r="F155" s="210" t="s">
        <v>392</v>
      </c>
      <c r="G155" s="210"/>
      <c r="H155" s="210"/>
      <c r="I155" s="210"/>
      <c r="J155" s="140" t="s">
        <v>300</v>
      </c>
      <c r="K155" s="141">
        <v>25.55</v>
      </c>
      <c r="L155" s="211">
        <v>287</v>
      </c>
      <c r="M155" s="211"/>
      <c r="N155" s="211">
        <f t="shared" si="20"/>
        <v>7332.85</v>
      </c>
      <c r="O155" s="211"/>
      <c r="P155" s="211"/>
      <c r="Q155" s="211"/>
      <c r="R155" s="142"/>
      <c r="T155" s="143" t="s">
        <v>5</v>
      </c>
      <c r="U155" s="40" t="s">
        <v>42</v>
      </c>
      <c r="V155" s="144">
        <v>0</v>
      </c>
      <c r="W155" s="144">
        <f t="shared" si="21"/>
        <v>0</v>
      </c>
      <c r="X155" s="144">
        <v>0</v>
      </c>
      <c r="Y155" s="144">
        <f t="shared" si="22"/>
        <v>0</v>
      </c>
      <c r="Z155" s="144">
        <v>0</v>
      </c>
      <c r="AA155" s="145">
        <f t="shared" si="23"/>
        <v>0</v>
      </c>
      <c r="AR155" s="17" t="s">
        <v>192</v>
      </c>
      <c r="AT155" s="17" t="s">
        <v>188</v>
      </c>
      <c r="AU155" s="17" t="s">
        <v>150</v>
      </c>
      <c r="AY155" s="17" t="s">
        <v>187</v>
      </c>
      <c r="BE155" s="146">
        <f t="shared" si="24"/>
        <v>7332.85</v>
      </c>
      <c r="BF155" s="146">
        <f t="shared" si="25"/>
        <v>0</v>
      </c>
      <c r="BG155" s="146">
        <f t="shared" si="26"/>
        <v>0</v>
      </c>
      <c r="BH155" s="146">
        <f t="shared" si="27"/>
        <v>0</v>
      </c>
      <c r="BI155" s="146">
        <f t="shared" si="28"/>
        <v>0</v>
      </c>
      <c r="BJ155" s="17" t="s">
        <v>85</v>
      </c>
      <c r="BK155" s="146">
        <f t="shared" si="29"/>
        <v>7332.85</v>
      </c>
      <c r="BL155" s="17" t="s">
        <v>192</v>
      </c>
      <c r="BM155" s="17" t="s">
        <v>393</v>
      </c>
    </row>
    <row r="156" spans="2:65" s="1" customFormat="1" ht="22.5" customHeight="1">
      <c r="B156" s="137"/>
      <c r="C156" s="150" t="s">
        <v>394</v>
      </c>
      <c r="D156" s="150" t="s">
        <v>323</v>
      </c>
      <c r="E156" s="151" t="s">
        <v>395</v>
      </c>
      <c r="F156" s="222" t="s">
        <v>396</v>
      </c>
      <c r="G156" s="222"/>
      <c r="H156" s="222"/>
      <c r="I156" s="222"/>
      <c r="J156" s="152" t="s">
        <v>217</v>
      </c>
      <c r="K156" s="153">
        <v>0.555</v>
      </c>
      <c r="L156" s="223">
        <v>245</v>
      </c>
      <c r="M156" s="223"/>
      <c r="N156" s="223">
        <f t="shared" si="20"/>
        <v>135.98</v>
      </c>
      <c r="O156" s="211"/>
      <c r="P156" s="211"/>
      <c r="Q156" s="211"/>
      <c r="R156" s="142"/>
      <c r="T156" s="143" t="s">
        <v>5</v>
      </c>
      <c r="U156" s="40" t="s">
        <v>42</v>
      </c>
      <c r="V156" s="144">
        <v>0</v>
      </c>
      <c r="W156" s="144">
        <f t="shared" si="21"/>
        <v>0</v>
      </c>
      <c r="X156" s="144">
        <v>0</v>
      </c>
      <c r="Y156" s="144">
        <f t="shared" si="22"/>
        <v>0</v>
      </c>
      <c r="Z156" s="144">
        <v>0</v>
      </c>
      <c r="AA156" s="145">
        <f t="shared" si="23"/>
        <v>0</v>
      </c>
      <c r="AR156" s="17" t="s">
        <v>219</v>
      </c>
      <c r="AT156" s="17" t="s">
        <v>323</v>
      </c>
      <c r="AU156" s="17" t="s">
        <v>150</v>
      </c>
      <c r="AY156" s="17" t="s">
        <v>187</v>
      </c>
      <c r="BE156" s="146">
        <f t="shared" si="24"/>
        <v>135.98</v>
      </c>
      <c r="BF156" s="146">
        <f t="shared" si="25"/>
        <v>0</v>
      </c>
      <c r="BG156" s="146">
        <f t="shared" si="26"/>
        <v>0</v>
      </c>
      <c r="BH156" s="146">
        <f t="shared" si="27"/>
        <v>0</v>
      </c>
      <c r="BI156" s="146">
        <f t="shared" si="28"/>
        <v>0</v>
      </c>
      <c r="BJ156" s="17" t="s">
        <v>85</v>
      </c>
      <c r="BK156" s="146">
        <f t="shared" si="29"/>
        <v>135.98</v>
      </c>
      <c r="BL156" s="17" t="s">
        <v>192</v>
      </c>
      <c r="BM156" s="17" t="s">
        <v>397</v>
      </c>
    </row>
    <row r="157" spans="2:65" s="1" customFormat="1" ht="22.5" customHeight="1">
      <c r="B157" s="137"/>
      <c r="C157" s="138" t="s">
        <v>398</v>
      </c>
      <c r="D157" s="138" t="s">
        <v>188</v>
      </c>
      <c r="E157" s="139" t="s">
        <v>399</v>
      </c>
      <c r="F157" s="210" t="s">
        <v>400</v>
      </c>
      <c r="G157" s="210"/>
      <c r="H157" s="210"/>
      <c r="I157" s="210"/>
      <c r="J157" s="140" t="s">
        <v>300</v>
      </c>
      <c r="K157" s="141">
        <v>0.3</v>
      </c>
      <c r="L157" s="211">
        <v>714</v>
      </c>
      <c r="M157" s="211"/>
      <c r="N157" s="211">
        <f t="shared" si="20"/>
        <v>214.2</v>
      </c>
      <c r="O157" s="211"/>
      <c r="P157" s="211"/>
      <c r="Q157" s="211"/>
      <c r="R157" s="142"/>
      <c r="T157" s="143" t="s">
        <v>5</v>
      </c>
      <c r="U157" s="40" t="s">
        <v>42</v>
      </c>
      <c r="V157" s="144">
        <v>0</v>
      </c>
      <c r="W157" s="144">
        <f t="shared" si="21"/>
        <v>0</v>
      </c>
      <c r="X157" s="144">
        <v>0</v>
      </c>
      <c r="Y157" s="144">
        <f t="shared" si="22"/>
        <v>0</v>
      </c>
      <c r="Z157" s="144">
        <v>0</v>
      </c>
      <c r="AA157" s="145">
        <f t="shared" si="23"/>
        <v>0</v>
      </c>
      <c r="AR157" s="17" t="s">
        <v>192</v>
      </c>
      <c r="AT157" s="17" t="s">
        <v>188</v>
      </c>
      <c r="AU157" s="17" t="s">
        <v>150</v>
      </c>
      <c r="AY157" s="17" t="s">
        <v>187</v>
      </c>
      <c r="BE157" s="146">
        <f t="shared" si="24"/>
        <v>214.2</v>
      </c>
      <c r="BF157" s="146">
        <f t="shared" si="25"/>
        <v>0</v>
      </c>
      <c r="BG157" s="146">
        <f t="shared" si="26"/>
        <v>0</v>
      </c>
      <c r="BH157" s="146">
        <f t="shared" si="27"/>
        <v>0</v>
      </c>
      <c r="BI157" s="146">
        <f t="shared" si="28"/>
        <v>0</v>
      </c>
      <c r="BJ157" s="17" t="s">
        <v>85</v>
      </c>
      <c r="BK157" s="146">
        <f t="shared" si="29"/>
        <v>214.2</v>
      </c>
      <c r="BL157" s="17" t="s">
        <v>192</v>
      </c>
      <c r="BM157" s="17" t="s">
        <v>401</v>
      </c>
    </row>
    <row r="158" spans="2:65" s="1" customFormat="1" ht="22.5" customHeight="1">
      <c r="B158" s="137"/>
      <c r="C158" s="138" t="s">
        <v>402</v>
      </c>
      <c r="D158" s="138" t="s">
        <v>188</v>
      </c>
      <c r="E158" s="139" t="s">
        <v>403</v>
      </c>
      <c r="F158" s="210" t="s">
        <v>404</v>
      </c>
      <c r="G158" s="210"/>
      <c r="H158" s="210"/>
      <c r="I158" s="210"/>
      <c r="J158" s="140" t="s">
        <v>204</v>
      </c>
      <c r="K158" s="141">
        <v>2</v>
      </c>
      <c r="L158" s="211">
        <v>1910</v>
      </c>
      <c r="M158" s="211"/>
      <c r="N158" s="211">
        <f t="shared" si="20"/>
        <v>3820</v>
      </c>
      <c r="O158" s="211"/>
      <c r="P158" s="211"/>
      <c r="Q158" s="211"/>
      <c r="R158" s="142"/>
      <c r="T158" s="143" t="s">
        <v>5</v>
      </c>
      <c r="U158" s="40" t="s">
        <v>42</v>
      </c>
      <c r="V158" s="144">
        <v>0</v>
      </c>
      <c r="W158" s="144">
        <f t="shared" si="21"/>
        <v>0</v>
      </c>
      <c r="X158" s="144">
        <v>0</v>
      </c>
      <c r="Y158" s="144">
        <f t="shared" si="22"/>
        <v>0</v>
      </c>
      <c r="Z158" s="144">
        <v>0</v>
      </c>
      <c r="AA158" s="145">
        <f t="shared" si="23"/>
        <v>0</v>
      </c>
      <c r="AR158" s="17" t="s">
        <v>192</v>
      </c>
      <c r="AT158" s="17" t="s">
        <v>188</v>
      </c>
      <c r="AU158" s="17" t="s">
        <v>150</v>
      </c>
      <c r="AY158" s="17" t="s">
        <v>187</v>
      </c>
      <c r="BE158" s="146">
        <f t="shared" si="24"/>
        <v>3820</v>
      </c>
      <c r="BF158" s="146">
        <f t="shared" si="25"/>
        <v>0</v>
      </c>
      <c r="BG158" s="146">
        <f t="shared" si="26"/>
        <v>0</v>
      </c>
      <c r="BH158" s="146">
        <f t="shared" si="27"/>
        <v>0</v>
      </c>
      <c r="BI158" s="146">
        <f t="shared" si="28"/>
        <v>0</v>
      </c>
      <c r="BJ158" s="17" t="s">
        <v>85</v>
      </c>
      <c r="BK158" s="146">
        <f t="shared" si="29"/>
        <v>3820</v>
      </c>
      <c r="BL158" s="17" t="s">
        <v>192</v>
      </c>
      <c r="BM158" s="17" t="s">
        <v>405</v>
      </c>
    </row>
    <row r="159" spans="2:65" s="1" customFormat="1" ht="22.5" customHeight="1">
      <c r="B159" s="137"/>
      <c r="C159" s="138" t="s">
        <v>406</v>
      </c>
      <c r="D159" s="138" t="s">
        <v>188</v>
      </c>
      <c r="E159" s="139" t="s">
        <v>407</v>
      </c>
      <c r="F159" s="210" t="s">
        <v>408</v>
      </c>
      <c r="G159" s="210"/>
      <c r="H159" s="210"/>
      <c r="I159" s="210"/>
      <c r="J159" s="140" t="s">
        <v>204</v>
      </c>
      <c r="K159" s="141">
        <v>2</v>
      </c>
      <c r="L159" s="211">
        <v>863</v>
      </c>
      <c r="M159" s="211"/>
      <c r="N159" s="211">
        <f t="shared" si="20"/>
        <v>1726</v>
      </c>
      <c r="O159" s="211"/>
      <c r="P159" s="211"/>
      <c r="Q159" s="211"/>
      <c r="R159" s="142"/>
      <c r="T159" s="143" t="s">
        <v>5</v>
      </c>
      <c r="U159" s="40" t="s">
        <v>42</v>
      </c>
      <c r="V159" s="144">
        <v>0</v>
      </c>
      <c r="W159" s="144">
        <f t="shared" si="21"/>
        <v>0</v>
      </c>
      <c r="X159" s="144">
        <v>0</v>
      </c>
      <c r="Y159" s="144">
        <f t="shared" si="22"/>
        <v>0</v>
      </c>
      <c r="Z159" s="144">
        <v>0</v>
      </c>
      <c r="AA159" s="145">
        <f t="shared" si="23"/>
        <v>0</v>
      </c>
      <c r="AR159" s="17" t="s">
        <v>192</v>
      </c>
      <c r="AT159" s="17" t="s">
        <v>188</v>
      </c>
      <c r="AU159" s="17" t="s">
        <v>150</v>
      </c>
      <c r="AY159" s="17" t="s">
        <v>187</v>
      </c>
      <c r="BE159" s="146">
        <f t="shared" si="24"/>
        <v>1726</v>
      </c>
      <c r="BF159" s="146">
        <f t="shared" si="25"/>
        <v>0</v>
      </c>
      <c r="BG159" s="146">
        <f t="shared" si="26"/>
        <v>0</v>
      </c>
      <c r="BH159" s="146">
        <f t="shared" si="27"/>
        <v>0</v>
      </c>
      <c r="BI159" s="146">
        <f t="shared" si="28"/>
        <v>0</v>
      </c>
      <c r="BJ159" s="17" t="s">
        <v>85</v>
      </c>
      <c r="BK159" s="146">
        <f t="shared" si="29"/>
        <v>1726</v>
      </c>
      <c r="BL159" s="17" t="s">
        <v>192</v>
      </c>
      <c r="BM159" s="17" t="s">
        <v>409</v>
      </c>
    </row>
    <row r="160" spans="2:65" s="1" customFormat="1" ht="31.5" customHeight="1">
      <c r="B160" s="137"/>
      <c r="C160" s="138" t="s">
        <v>410</v>
      </c>
      <c r="D160" s="138" t="s">
        <v>188</v>
      </c>
      <c r="E160" s="139" t="s">
        <v>411</v>
      </c>
      <c r="F160" s="210" t="s">
        <v>412</v>
      </c>
      <c r="G160" s="210"/>
      <c r="H160" s="210"/>
      <c r="I160" s="210"/>
      <c r="J160" s="140" t="s">
        <v>196</v>
      </c>
      <c r="K160" s="141">
        <v>5</v>
      </c>
      <c r="L160" s="211">
        <v>27.9</v>
      </c>
      <c r="M160" s="211"/>
      <c r="N160" s="211">
        <f t="shared" si="20"/>
        <v>139.5</v>
      </c>
      <c r="O160" s="211"/>
      <c r="P160" s="211"/>
      <c r="Q160" s="211"/>
      <c r="R160" s="142"/>
      <c r="T160" s="143" t="s">
        <v>5</v>
      </c>
      <c r="U160" s="40" t="s">
        <v>42</v>
      </c>
      <c r="V160" s="144">
        <v>0</v>
      </c>
      <c r="W160" s="144">
        <f t="shared" si="21"/>
        <v>0</v>
      </c>
      <c r="X160" s="144">
        <v>0</v>
      </c>
      <c r="Y160" s="144">
        <f t="shared" si="22"/>
        <v>0</v>
      </c>
      <c r="Z160" s="144">
        <v>0</v>
      </c>
      <c r="AA160" s="145">
        <f t="shared" si="23"/>
        <v>0</v>
      </c>
      <c r="AR160" s="17" t="s">
        <v>192</v>
      </c>
      <c r="AT160" s="17" t="s">
        <v>188</v>
      </c>
      <c r="AU160" s="17" t="s">
        <v>150</v>
      </c>
      <c r="AY160" s="17" t="s">
        <v>187</v>
      </c>
      <c r="BE160" s="146">
        <f t="shared" si="24"/>
        <v>139.5</v>
      </c>
      <c r="BF160" s="146">
        <f t="shared" si="25"/>
        <v>0</v>
      </c>
      <c r="BG160" s="146">
        <f t="shared" si="26"/>
        <v>0</v>
      </c>
      <c r="BH160" s="146">
        <f t="shared" si="27"/>
        <v>0</v>
      </c>
      <c r="BI160" s="146">
        <f t="shared" si="28"/>
        <v>0</v>
      </c>
      <c r="BJ160" s="17" t="s">
        <v>85</v>
      </c>
      <c r="BK160" s="146">
        <f t="shared" si="29"/>
        <v>139.5</v>
      </c>
      <c r="BL160" s="17" t="s">
        <v>192</v>
      </c>
      <c r="BM160" s="17" t="s">
        <v>413</v>
      </c>
    </row>
    <row r="161" spans="2:65" s="1" customFormat="1" ht="31.5" customHeight="1">
      <c r="B161" s="137"/>
      <c r="C161" s="138" t="s">
        <v>414</v>
      </c>
      <c r="D161" s="138" t="s">
        <v>188</v>
      </c>
      <c r="E161" s="139" t="s">
        <v>415</v>
      </c>
      <c r="F161" s="210" t="s">
        <v>416</v>
      </c>
      <c r="G161" s="210"/>
      <c r="H161" s="210"/>
      <c r="I161" s="210"/>
      <c r="J161" s="140" t="s">
        <v>196</v>
      </c>
      <c r="K161" s="141">
        <v>5</v>
      </c>
      <c r="L161" s="211">
        <v>528</v>
      </c>
      <c r="M161" s="211"/>
      <c r="N161" s="211">
        <f t="shared" si="20"/>
        <v>2640</v>
      </c>
      <c r="O161" s="211"/>
      <c r="P161" s="211"/>
      <c r="Q161" s="211"/>
      <c r="R161" s="142"/>
      <c r="T161" s="143" t="s">
        <v>5</v>
      </c>
      <c r="U161" s="40" t="s">
        <v>42</v>
      </c>
      <c r="V161" s="144">
        <v>0</v>
      </c>
      <c r="W161" s="144">
        <f t="shared" si="21"/>
        <v>0</v>
      </c>
      <c r="X161" s="144">
        <v>0</v>
      </c>
      <c r="Y161" s="144">
        <f t="shared" si="22"/>
        <v>0</v>
      </c>
      <c r="Z161" s="144">
        <v>0</v>
      </c>
      <c r="AA161" s="145">
        <f t="shared" si="23"/>
        <v>0</v>
      </c>
      <c r="AR161" s="17" t="s">
        <v>192</v>
      </c>
      <c r="AT161" s="17" t="s">
        <v>188</v>
      </c>
      <c r="AU161" s="17" t="s">
        <v>150</v>
      </c>
      <c r="AY161" s="17" t="s">
        <v>187</v>
      </c>
      <c r="BE161" s="146">
        <f t="shared" si="24"/>
        <v>2640</v>
      </c>
      <c r="BF161" s="146">
        <f t="shared" si="25"/>
        <v>0</v>
      </c>
      <c r="BG161" s="146">
        <f t="shared" si="26"/>
        <v>0</v>
      </c>
      <c r="BH161" s="146">
        <f t="shared" si="27"/>
        <v>0</v>
      </c>
      <c r="BI161" s="146">
        <f t="shared" si="28"/>
        <v>0</v>
      </c>
      <c r="BJ161" s="17" t="s">
        <v>85</v>
      </c>
      <c r="BK161" s="146">
        <f t="shared" si="29"/>
        <v>2640</v>
      </c>
      <c r="BL161" s="17" t="s">
        <v>192</v>
      </c>
      <c r="BM161" s="17" t="s">
        <v>417</v>
      </c>
    </row>
    <row r="162" spans="2:65" s="1" customFormat="1" ht="31.5" customHeight="1">
      <c r="B162" s="137"/>
      <c r="C162" s="138" t="s">
        <v>418</v>
      </c>
      <c r="D162" s="138" t="s">
        <v>188</v>
      </c>
      <c r="E162" s="139" t="s">
        <v>419</v>
      </c>
      <c r="F162" s="210" t="s">
        <v>420</v>
      </c>
      <c r="G162" s="210"/>
      <c r="H162" s="210"/>
      <c r="I162" s="210"/>
      <c r="J162" s="140" t="s">
        <v>204</v>
      </c>
      <c r="K162" s="141">
        <v>2</v>
      </c>
      <c r="L162" s="211">
        <v>700</v>
      </c>
      <c r="M162" s="211"/>
      <c r="N162" s="211">
        <f t="shared" si="20"/>
        <v>1400</v>
      </c>
      <c r="O162" s="211"/>
      <c r="P162" s="211"/>
      <c r="Q162" s="211"/>
      <c r="R162" s="142"/>
      <c r="T162" s="143" t="s">
        <v>5</v>
      </c>
      <c r="U162" s="40" t="s">
        <v>42</v>
      </c>
      <c r="V162" s="144">
        <v>0</v>
      </c>
      <c r="W162" s="144">
        <f t="shared" si="21"/>
        <v>0</v>
      </c>
      <c r="X162" s="144">
        <v>0</v>
      </c>
      <c r="Y162" s="144">
        <f t="shared" si="22"/>
        <v>0</v>
      </c>
      <c r="Z162" s="144">
        <v>0</v>
      </c>
      <c r="AA162" s="145">
        <f t="shared" si="23"/>
        <v>0</v>
      </c>
      <c r="AR162" s="17" t="s">
        <v>192</v>
      </c>
      <c r="AT162" s="17" t="s">
        <v>188</v>
      </c>
      <c r="AU162" s="17" t="s">
        <v>150</v>
      </c>
      <c r="AY162" s="17" t="s">
        <v>187</v>
      </c>
      <c r="BE162" s="146">
        <f t="shared" si="24"/>
        <v>1400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7" t="s">
        <v>85</v>
      </c>
      <c r="BK162" s="146">
        <f t="shared" si="29"/>
        <v>1400</v>
      </c>
      <c r="BL162" s="17" t="s">
        <v>192</v>
      </c>
      <c r="BM162" s="17" t="s">
        <v>421</v>
      </c>
    </row>
    <row r="163" spans="2:65" s="1" customFormat="1" ht="31.5" customHeight="1">
      <c r="B163" s="137"/>
      <c r="C163" s="138" t="s">
        <v>422</v>
      </c>
      <c r="D163" s="138" t="s">
        <v>188</v>
      </c>
      <c r="E163" s="139" t="s">
        <v>423</v>
      </c>
      <c r="F163" s="210" t="s">
        <v>424</v>
      </c>
      <c r="G163" s="210"/>
      <c r="H163" s="210"/>
      <c r="I163" s="210"/>
      <c r="J163" s="140" t="s">
        <v>204</v>
      </c>
      <c r="K163" s="141">
        <v>1</v>
      </c>
      <c r="L163" s="211">
        <v>592</v>
      </c>
      <c r="M163" s="211"/>
      <c r="N163" s="211">
        <f t="shared" si="20"/>
        <v>592</v>
      </c>
      <c r="O163" s="211"/>
      <c r="P163" s="211"/>
      <c r="Q163" s="211"/>
      <c r="R163" s="142"/>
      <c r="T163" s="143" t="s">
        <v>5</v>
      </c>
      <c r="U163" s="40" t="s">
        <v>42</v>
      </c>
      <c r="V163" s="144">
        <v>0</v>
      </c>
      <c r="W163" s="144">
        <f t="shared" si="21"/>
        <v>0</v>
      </c>
      <c r="X163" s="144">
        <v>0</v>
      </c>
      <c r="Y163" s="144">
        <f t="shared" si="22"/>
        <v>0</v>
      </c>
      <c r="Z163" s="144">
        <v>0</v>
      </c>
      <c r="AA163" s="145">
        <f t="shared" si="23"/>
        <v>0</v>
      </c>
      <c r="AR163" s="17" t="s">
        <v>192</v>
      </c>
      <c r="AT163" s="17" t="s">
        <v>188</v>
      </c>
      <c r="AU163" s="17" t="s">
        <v>150</v>
      </c>
      <c r="AY163" s="17" t="s">
        <v>187</v>
      </c>
      <c r="BE163" s="146">
        <f t="shared" si="24"/>
        <v>592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7" t="s">
        <v>85</v>
      </c>
      <c r="BK163" s="146">
        <f t="shared" si="29"/>
        <v>592</v>
      </c>
      <c r="BL163" s="17" t="s">
        <v>192</v>
      </c>
      <c r="BM163" s="17" t="s">
        <v>425</v>
      </c>
    </row>
    <row r="164" spans="2:65" s="1" customFormat="1" ht="31.5" customHeight="1">
      <c r="B164" s="137"/>
      <c r="C164" s="150" t="s">
        <v>426</v>
      </c>
      <c r="D164" s="150" t="s">
        <v>323</v>
      </c>
      <c r="E164" s="151" t="s">
        <v>427</v>
      </c>
      <c r="F164" s="222" t="s">
        <v>428</v>
      </c>
      <c r="G164" s="222"/>
      <c r="H164" s="222"/>
      <c r="I164" s="222"/>
      <c r="J164" s="152" t="s">
        <v>204</v>
      </c>
      <c r="K164" s="153">
        <v>1</v>
      </c>
      <c r="L164" s="223">
        <v>1150</v>
      </c>
      <c r="M164" s="223"/>
      <c r="N164" s="223">
        <f t="shared" si="20"/>
        <v>1150</v>
      </c>
      <c r="O164" s="211"/>
      <c r="P164" s="211"/>
      <c r="Q164" s="211"/>
      <c r="R164" s="142"/>
      <c r="T164" s="143" t="s">
        <v>5</v>
      </c>
      <c r="U164" s="40" t="s">
        <v>42</v>
      </c>
      <c r="V164" s="144">
        <v>0</v>
      </c>
      <c r="W164" s="144">
        <f t="shared" si="21"/>
        <v>0</v>
      </c>
      <c r="X164" s="144">
        <v>0</v>
      </c>
      <c r="Y164" s="144">
        <f t="shared" si="22"/>
        <v>0</v>
      </c>
      <c r="Z164" s="144">
        <v>0</v>
      </c>
      <c r="AA164" s="145">
        <f t="shared" si="23"/>
        <v>0</v>
      </c>
      <c r="AR164" s="17" t="s">
        <v>219</v>
      </c>
      <c r="AT164" s="17" t="s">
        <v>323</v>
      </c>
      <c r="AU164" s="17" t="s">
        <v>150</v>
      </c>
      <c r="AY164" s="17" t="s">
        <v>187</v>
      </c>
      <c r="BE164" s="146">
        <f t="shared" si="24"/>
        <v>1150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7" t="s">
        <v>85</v>
      </c>
      <c r="BK164" s="146">
        <f t="shared" si="29"/>
        <v>1150</v>
      </c>
      <c r="BL164" s="17" t="s">
        <v>192</v>
      </c>
      <c r="BM164" s="17" t="s">
        <v>429</v>
      </c>
    </row>
    <row r="165" spans="2:65" s="1" customFormat="1" ht="31.5" customHeight="1">
      <c r="B165" s="137"/>
      <c r="C165" s="138" t="s">
        <v>430</v>
      </c>
      <c r="D165" s="138" t="s">
        <v>188</v>
      </c>
      <c r="E165" s="139" t="s">
        <v>431</v>
      </c>
      <c r="F165" s="210" t="s">
        <v>432</v>
      </c>
      <c r="G165" s="210"/>
      <c r="H165" s="210"/>
      <c r="I165" s="210"/>
      <c r="J165" s="140" t="s">
        <v>204</v>
      </c>
      <c r="K165" s="141">
        <v>1</v>
      </c>
      <c r="L165" s="211">
        <v>616</v>
      </c>
      <c r="M165" s="211"/>
      <c r="N165" s="211">
        <f t="shared" si="20"/>
        <v>616</v>
      </c>
      <c r="O165" s="211"/>
      <c r="P165" s="211"/>
      <c r="Q165" s="211"/>
      <c r="R165" s="142"/>
      <c r="T165" s="143" t="s">
        <v>5</v>
      </c>
      <c r="U165" s="40" t="s">
        <v>42</v>
      </c>
      <c r="V165" s="144">
        <v>0</v>
      </c>
      <c r="W165" s="144">
        <f t="shared" si="21"/>
        <v>0</v>
      </c>
      <c r="X165" s="144">
        <v>0</v>
      </c>
      <c r="Y165" s="144">
        <f t="shared" si="22"/>
        <v>0</v>
      </c>
      <c r="Z165" s="144">
        <v>0</v>
      </c>
      <c r="AA165" s="145">
        <f t="shared" si="23"/>
        <v>0</v>
      </c>
      <c r="AR165" s="17" t="s">
        <v>192</v>
      </c>
      <c r="AT165" s="17" t="s">
        <v>188</v>
      </c>
      <c r="AU165" s="17" t="s">
        <v>150</v>
      </c>
      <c r="AY165" s="17" t="s">
        <v>187</v>
      </c>
      <c r="BE165" s="146">
        <f t="shared" si="24"/>
        <v>616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7" t="s">
        <v>85</v>
      </c>
      <c r="BK165" s="146">
        <f t="shared" si="29"/>
        <v>616</v>
      </c>
      <c r="BL165" s="17" t="s">
        <v>192</v>
      </c>
      <c r="BM165" s="17" t="s">
        <v>433</v>
      </c>
    </row>
    <row r="166" spans="2:65" s="1" customFormat="1" ht="31.5" customHeight="1">
      <c r="B166" s="137"/>
      <c r="C166" s="150" t="s">
        <v>434</v>
      </c>
      <c r="D166" s="150" t="s">
        <v>323</v>
      </c>
      <c r="E166" s="151" t="s">
        <v>435</v>
      </c>
      <c r="F166" s="222" t="s">
        <v>436</v>
      </c>
      <c r="G166" s="222"/>
      <c r="H166" s="222"/>
      <c r="I166" s="222"/>
      <c r="J166" s="152" t="s">
        <v>204</v>
      </c>
      <c r="K166" s="153">
        <v>1</v>
      </c>
      <c r="L166" s="223">
        <v>2210</v>
      </c>
      <c r="M166" s="223"/>
      <c r="N166" s="223">
        <f t="shared" si="20"/>
        <v>2210</v>
      </c>
      <c r="O166" s="211"/>
      <c r="P166" s="211"/>
      <c r="Q166" s="211"/>
      <c r="R166" s="142"/>
      <c r="T166" s="143" t="s">
        <v>5</v>
      </c>
      <c r="U166" s="40" t="s">
        <v>42</v>
      </c>
      <c r="V166" s="144">
        <v>0</v>
      </c>
      <c r="W166" s="144">
        <f t="shared" si="21"/>
        <v>0</v>
      </c>
      <c r="X166" s="144">
        <v>0</v>
      </c>
      <c r="Y166" s="144">
        <f t="shared" si="22"/>
        <v>0</v>
      </c>
      <c r="Z166" s="144">
        <v>0</v>
      </c>
      <c r="AA166" s="145">
        <f t="shared" si="23"/>
        <v>0</v>
      </c>
      <c r="AR166" s="17" t="s">
        <v>219</v>
      </c>
      <c r="AT166" s="17" t="s">
        <v>323</v>
      </c>
      <c r="AU166" s="17" t="s">
        <v>150</v>
      </c>
      <c r="AY166" s="17" t="s">
        <v>187</v>
      </c>
      <c r="BE166" s="146">
        <f t="shared" si="24"/>
        <v>2210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7" t="s">
        <v>85</v>
      </c>
      <c r="BK166" s="146">
        <f t="shared" si="29"/>
        <v>2210</v>
      </c>
      <c r="BL166" s="17" t="s">
        <v>192</v>
      </c>
      <c r="BM166" s="17" t="s">
        <v>437</v>
      </c>
    </row>
    <row r="167" spans="2:65" s="1" customFormat="1" ht="31.5" customHeight="1">
      <c r="B167" s="137"/>
      <c r="C167" s="138" t="s">
        <v>438</v>
      </c>
      <c r="D167" s="138" t="s">
        <v>188</v>
      </c>
      <c r="E167" s="139" t="s">
        <v>439</v>
      </c>
      <c r="F167" s="210" t="s">
        <v>440</v>
      </c>
      <c r="G167" s="210"/>
      <c r="H167" s="210"/>
      <c r="I167" s="210"/>
      <c r="J167" s="140" t="s">
        <v>204</v>
      </c>
      <c r="K167" s="141">
        <v>1</v>
      </c>
      <c r="L167" s="211">
        <v>722</v>
      </c>
      <c r="M167" s="211"/>
      <c r="N167" s="211">
        <f t="shared" si="20"/>
        <v>722</v>
      </c>
      <c r="O167" s="211"/>
      <c r="P167" s="211"/>
      <c r="Q167" s="211"/>
      <c r="R167" s="142"/>
      <c r="T167" s="143" t="s">
        <v>5</v>
      </c>
      <c r="U167" s="40" t="s">
        <v>42</v>
      </c>
      <c r="V167" s="144">
        <v>0</v>
      </c>
      <c r="W167" s="144">
        <f t="shared" si="21"/>
        <v>0</v>
      </c>
      <c r="X167" s="144">
        <v>0</v>
      </c>
      <c r="Y167" s="144">
        <f t="shared" si="22"/>
        <v>0</v>
      </c>
      <c r="Z167" s="144">
        <v>0</v>
      </c>
      <c r="AA167" s="145">
        <f t="shared" si="23"/>
        <v>0</v>
      </c>
      <c r="AR167" s="17" t="s">
        <v>192</v>
      </c>
      <c r="AT167" s="17" t="s">
        <v>188</v>
      </c>
      <c r="AU167" s="17" t="s">
        <v>150</v>
      </c>
      <c r="AY167" s="17" t="s">
        <v>187</v>
      </c>
      <c r="BE167" s="146">
        <f t="shared" si="24"/>
        <v>722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7" t="s">
        <v>85</v>
      </c>
      <c r="BK167" s="146">
        <f t="shared" si="29"/>
        <v>722</v>
      </c>
      <c r="BL167" s="17" t="s">
        <v>192</v>
      </c>
      <c r="BM167" s="17" t="s">
        <v>441</v>
      </c>
    </row>
    <row r="168" spans="2:65" s="1" customFormat="1" ht="31.5" customHeight="1">
      <c r="B168" s="137"/>
      <c r="C168" s="150" t="s">
        <v>442</v>
      </c>
      <c r="D168" s="150" t="s">
        <v>323</v>
      </c>
      <c r="E168" s="151" t="s">
        <v>443</v>
      </c>
      <c r="F168" s="222" t="s">
        <v>444</v>
      </c>
      <c r="G168" s="222"/>
      <c r="H168" s="222"/>
      <c r="I168" s="222"/>
      <c r="J168" s="152" t="s">
        <v>204</v>
      </c>
      <c r="K168" s="153">
        <v>1</v>
      </c>
      <c r="L168" s="223">
        <v>8090</v>
      </c>
      <c r="M168" s="223"/>
      <c r="N168" s="223">
        <f t="shared" si="20"/>
        <v>8090</v>
      </c>
      <c r="O168" s="211"/>
      <c r="P168" s="211"/>
      <c r="Q168" s="211"/>
      <c r="R168" s="142"/>
      <c r="T168" s="143" t="s">
        <v>5</v>
      </c>
      <c r="U168" s="40" t="s">
        <v>42</v>
      </c>
      <c r="V168" s="144">
        <v>0</v>
      </c>
      <c r="W168" s="144">
        <f t="shared" si="21"/>
        <v>0</v>
      </c>
      <c r="X168" s="144">
        <v>0</v>
      </c>
      <c r="Y168" s="144">
        <f t="shared" si="22"/>
        <v>0</v>
      </c>
      <c r="Z168" s="144">
        <v>0</v>
      </c>
      <c r="AA168" s="145">
        <f t="shared" si="23"/>
        <v>0</v>
      </c>
      <c r="AR168" s="17" t="s">
        <v>219</v>
      </c>
      <c r="AT168" s="17" t="s">
        <v>323</v>
      </c>
      <c r="AU168" s="17" t="s">
        <v>150</v>
      </c>
      <c r="AY168" s="17" t="s">
        <v>187</v>
      </c>
      <c r="BE168" s="146">
        <f t="shared" si="24"/>
        <v>8090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7" t="s">
        <v>85</v>
      </c>
      <c r="BK168" s="146">
        <f t="shared" si="29"/>
        <v>8090</v>
      </c>
      <c r="BL168" s="17" t="s">
        <v>192</v>
      </c>
      <c r="BM168" s="17" t="s">
        <v>445</v>
      </c>
    </row>
    <row r="169" spans="2:65" s="1" customFormat="1" ht="31.5" customHeight="1">
      <c r="B169" s="137"/>
      <c r="C169" s="138" t="s">
        <v>446</v>
      </c>
      <c r="D169" s="138" t="s">
        <v>188</v>
      </c>
      <c r="E169" s="139" t="s">
        <v>439</v>
      </c>
      <c r="F169" s="210" t="s">
        <v>440</v>
      </c>
      <c r="G169" s="210"/>
      <c r="H169" s="210"/>
      <c r="I169" s="210"/>
      <c r="J169" s="140" t="s">
        <v>204</v>
      </c>
      <c r="K169" s="141">
        <v>1</v>
      </c>
      <c r="L169" s="211">
        <v>722</v>
      </c>
      <c r="M169" s="211"/>
      <c r="N169" s="211">
        <f t="shared" si="20"/>
        <v>722</v>
      </c>
      <c r="O169" s="211"/>
      <c r="P169" s="211"/>
      <c r="Q169" s="211"/>
      <c r="R169" s="142"/>
      <c r="T169" s="143" t="s">
        <v>5</v>
      </c>
      <c r="U169" s="40" t="s">
        <v>42</v>
      </c>
      <c r="V169" s="144">
        <v>0</v>
      </c>
      <c r="W169" s="144">
        <f t="shared" si="21"/>
        <v>0</v>
      </c>
      <c r="X169" s="144">
        <v>0</v>
      </c>
      <c r="Y169" s="144">
        <f t="shared" si="22"/>
        <v>0</v>
      </c>
      <c r="Z169" s="144">
        <v>0</v>
      </c>
      <c r="AA169" s="145">
        <f t="shared" si="23"/>
        <v>0</v>
      </c>
      <c r="AR169" s="17" t="s">
        <v>192</v>
      </c>
      <c r="AT169" s="17" t="s">
        <v>188</v>
      </c>
      <c r="AU169" s="17" t="s">
        <v>150</v>
      </c>
      <c r="AY169" s="17" t="s">
        <v>187</v>
      </c>
      <c r="BE169" s="146">
        <f t="shared" si="24"/>
        <v>722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7" t="s">
        <v>85</v>
      </c>
      <c r="BK169" s="146">
        <f t="shared" si="29"/>
        <v>722</v>
      </c>
      <c r="BL169" s="17" t="s">
        <v>192</v>
      </c>
      <c r="BM169" s="17" t="s">
        <v>447</v>
      </c>
    </row>
    <row r="170" spans="2:65" s="1" customFormat="1" ht="22.5" customHeight="1">
      <c r="B170" s="137"/>
      <c r="C170" s="138" t="s">
        <v>448</v>
      </c>
      <c r="D170" s="138" t="s">
        <v>188</v>
      </c>
      <c r="E170" s="139" t="s">
        <v>449</v>
      </c>
      <c r="F170" s="210" t="s">
        <v>450</v>
      </c>
      <c r="G170" s="210"/>
      <c r="H170" s="210"/>
      <c r="I170" s="210"/>
      <c r="J170" s="140" t="s">
        <v>204</v>
      </c>
      <c r="K170" s="141">
        <v>2</v>
      </c>
      <c r="L170" s="211">
        <v>1630</v>
      </c>
      <c r="M170" s="211"/>
      <c r="N170" s="211">
        <f t="shared" si="20"/>
        <v>3260</v>
      </c>
      <c r="O170" s="211"/>
      <c r="P170" s="211"/>
      <c r="Q170" s="211"/>
      <c r="R170" s="142"/>
      <c r="T170" s="143" t="s">
        <v>5</v>
      </c>
      <c r="U170" s="40" t="s">
        <v>42</v>
      </c>
      <c r="V170" s="144">
        <v>0</v>
      </c>
      <c r="W170" s="144">
        <f t="shared" si="21"/>
        <v>0</v>
      </c>
      <c r="X170" s="144">
        <v>0</v>
      </c>
      <c r="Y170" s="144">
        <f t="shared" si="22"/>
        <v>0</v>
      </c>
      <c r="Z170" s="144">
        <v>0</v>
      </c>
      <c r="AA170" s="145">
        <f t="shared" si="23"/>
        <v>0</v>
      </c>
      <c r="AR170" s="17" t="s">
        <v>192</v>
      </c>
      <c r="AT170" s="17" t="s">
        <v>188</v>
      </c>
      <c r="AU170" s="17" t="s">
        <v>150</v>
      </c>
      <c r="AY170" s="17" t="s">
        <v>187</v>
      </c>
      <c r="BE170" s="146">
        <f t="shared" si="24"/>
        <v>3260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7" t="s">
        <v>85</v>
      </c>
      <c r="BK170" s="146">
        <f t="shared" si="29"/>
        <v>3260</v>
      </c>
      <c r="BL170" s="17" t="s">
        <v>192</v>
      </c>
      <c r="BM170" s="17" t="s">
        <v>451</v>
      </c>
    </row>
    <row r="171" spans="2:65" s="1" customFormat="1" ht="31.5" customHeight="1">
      <c r="B171" s="137"/>
      <c r="C171" s="150" t="s">
        <v>452</v>
      </c>
      <c r="D171" s="150" t="s">
        <v>323</v>
      </c>
      <c r="E171" s="151" t="s">
        <v>453</v>
      </c>
      <c r="F171" s="222" t="s">
        <v>454</v>
      </c>
      <c r="G171" s="222"/>
      <c r="H171" s="222"/>
      <c r="I171" s="222"/>
      <c r="J171" s="152" t="s">
        <v>204</v>
      </c>
      <c r="K171" s="153">
        <v>2</v>
      </c>
      <c r="L171" s="223">
        <v>745</v>
      </c>
      <c r="M171" s="223"/>
      <c r="N171" s="223">
        <f t="shared" si="20"/>
        <v>1490</v>
      </c>
      <c r="O171" s="211"/>
      <c r="P171" s="211"/>
      <c r="Q171" s="211"/>
      <c r="R171" s="142"/>
      <c r="T171" s="143" t="s">
        <v>5</v>
      </c>
      <c r="U171" s="40" t="s">
        <v>42</v>
      </c>
      <c r="V171" s="144">
        <v>0</v>
      </c>
      <c r="W171" s="144">
        <f t="shared" si="21"/>
        <v>0</v>
      </c>
      <c r="X171" s="144">
        <v>0</v>
      </c>
      <c r="Y171" s="144">
        <f t="shared" si="22"/>
        <v>0</v>
      </c>
      <c r="Z171" s="144">
        <v>0</v>
      </c>
      <c r="AA171" s="145">
        <f t="shared" si="23"/>
        <v>0</v>
      </c>
      <c r="AR171" s="17" t="s">
        <v>219</v>
      </c>
      <c r="AT171" s="17" t="s">
        <v>323</v>
      </c>
      <c r="AU171" s="17" t="s">
        <v>150</v>
      </c>
      <c r="AY171" s="17" t="s">
        <v>187</v>
      </c>
      <c r="BE171" s="146">
        <f t="shared" si="24"/>
        <v>1490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7" t="s">
        <v>85</v>
      </c>
      <c r="BK171" s="146">
        <f t="shared" si="29"/>
        <v>1490</v>
      </c>
      <c r="BL171" s="17" t="s">
        <v>192</v>
      </c>
      <c r="BM171" s="17" t="s">
        <v>455</v>
      </c>
    </row>
    <row r="172" spans="2:65" s="1" customFormat="1" ht="22.5" customHeight="1">
      <c r="B172" s="137"/>
      <c r="C172" s="150" t="s">
        <v>456</v>
      </c>
      <c r="D172" s="150" t="s">
        <v>323</v>
      </c>
      <c r="E172" s="151" t="s">
        <v>457</v>
      </c>
      <c r="F172" s="222" t="s">
        <v>458</v>
      </c>
      <c r="G172" s="222"/>
      <c r="H172" s="222"/>
      <c r="I172" s="222"/>
      <c r="J172" s="152" t="s">
        <v>204</v>
      </c>
      <c r="K172" s="153">
        <v>2</v>
      </c>
      <c r="L172" s="223">
        <v>2247</v>
      </c>
      <c r="M172" s="223"/>
      <c r="N172" s="223">
        <f t="shared" si="20"/>
        <v>4494</v>
      </c>
      <c r="O172" s="211"/>
      <c r="P172" s="211"/>
      <c r="Q172" s="211"/>
      <c r="R172" s="142"/>
      <c r="T172" s="143" t="s">
        <v>5</v>
      </c>
      <c r="U172" s="40" t="s">
        <v>42</v>
      </c>
      <c r="V172" s="144">
        <v>0</v>
      </c>
      <c r="W172" s="144">
        <f t="shared" si="21"/>
        <v>0</v>
      </c>
      <c r="X172" s="144">
        <v>0</v>
      </c>
      <c r="Y172" s="144">
        <f t="shared" si="22"/>
        <v>0</v>
      </c>
      <c r="Z172" s="144">
        <v>0</v>
      </c>
      <c r="AA172" s="145">
        <f t="shared" si="23"/>
        <v>0</v>
      </c>
      <c r="AR172" s="17" t="s">
        <v>219</v>
      </c>
      <c r="AT172" s="17" t="s">
        <v>323</v>
      </c>
      <c r="AU172" s="17" t="s">
        <v>150</v>
      </c>
      <c r="AY172" s="17" t="s">
        <v>187</v>
      </c>
      <c r="BE172" s="146">
        <f t="shared" si="24"/>
        <v>4494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7" t="s">
        <v>85</v>
      </c>
      <c r="BK172" s="146">
        <f t="shared" si="29"/>
        <v>4494</v>
      </c>
      <c r="BL172" s="17" t="s">
        <v>192</v>
      </c>
      <c r="BM172" s="17" t="s">
        <v>459</v>
      </c>
    </row>
    <row r="173" spans="2:65" s="1" customFormat="1" ht="22.5" customHeight="1">
      <c r="B173" s="137"/>
      <c r="C173" s="150" t="s">
        <v>460</v>
      </c>
      <c r="D173" s="150" t="s">
        <v>323</v>
      </c>
      <c r="E173" s="151" t="s">
        <v>461</v>
      </c>
      <c r="F173" s="222" t="s">
        <v>462</v>
      </c>
      <c r="G173" s="222"/>
      <c r="H173" s="222"/>
      <c r="I173" s="222"/>
      <c r="J173" s="152" t="s">
        <v>204</v>
      </c>
      <c r="K173" s="153">
        <v>2</v>
      </c>
      <c r="L173" s="223">
        <v>1560</v>
      </c>
      <c r="M173" s="223"/>
      <c r="N173" s="223">
        <f t="shared" si="20"/>
        <v>3120</v>
      </c>
      <c r="O173" s="211"/>
      <c r="P173" s="211"/>
      <c r="Q173" s="211"/>
      <c r="R173" s="142"/>
      <c r="T173" s="143" t="s">
        <v>5</v>
      </c>
      <c r="U173" s="40" t="s">
        <v>42</v>
      </c>
      <c r="V173" s="144">
        <v>0</v>
      </c>
      <c r="W173" s="144">
        <f t="shared" si="21"/>
        <v>0</v>
      </c>
      <c r="X173" s="144">
        <v>0</v>
      </c>
      <c r="Y173" s="144">
        <f t="shared" si="22"/>
        <v>0</v>
      </c>
      <c r="Z173" s="144">
        <v>0</v>
      </c>
      <c r="AA173" s="145">
        <f t="shared" si="23"/>
        <v>0</v>
      </c>
      <c r="AR173" s="17" t="s">
        <v>219</v>
      </c>
      <c r="AT173" s="17" t="s">
        <v>323</v>
      </c>
      <c r="AU173" s="17" t="s">
        <v>150</v>
      </c>
      <c r="AY173" s="17" t="s">
        <v>187</v>
      </c>
      <c r="BE173" s="146">
        <f t="shared" si="24"/>
        <v>3120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7" t="s">
        <v>85</v>
      </c>
      <c r="BK173" s="146">
        <f t="shared" si="29"/>
        <v>3120</v>
      </c>
      <c r="BL173" s="17" t="s">
        <v>192</v>
      </c>
      <c r="BM173" s="17" t="s">
        <v>463</v>
      </c>
    </row>
    <row r="174" spans="2:65" s="1" customFormat="1" ht="31.5" customHeight="1">
      <c r="B174" s="137"/>
      <c r="C174" s="138" t="s">
        <v>464</v>
      </c>
      <c r="D174" s="138" t="s">
        <v>188</v>
      </c>
      <c r="E174" s="139" t="s">
        <v>465</v>
      </c>
      <c r="F174" s="210" t="s">
        <v>466</v>
      </c>
      <c r="G174" s="210"/>
      <c r="H174" s="210"/>
      <c r="I174" s="210"/>
      <c r="J174" s="140" t="s">
        <v>204</v>
      </c>
      <c r="K174" s="141">
        <v>1</v>
      </c>
      <c r="L174" s="211">
        <v>363</v>
      </c>
      <c r="M174" s="211"/>
      <c r="N174" s="211">
        <f t="shared" si="20"/>
        <v>363</v>
      </c>
      <c r="O174" s="211"/>
      <c r="P174" s="211"/>
      <c r="Q174" s="211"/>
      <c r="R174" s="142"/>
      <c r="T174" s="143" t="s">
        <v>5</v>
      </c>
      <c r="U174" s="40" t="s">
        <v>42</v>
      </c>
      <c r="V174" s="144">
        <v>0</v>
      </c>
      <c r="W174" s="144">
        <f t="shared" si="21"/>
        <v>0</v>
      </c>
      <c r="X174" s="144">
        <v>0</v>
      </c>
      <c r="Y174" s="144">
        <f t="shared" si="22"/>
        <v>0</v>
      </c>
      <c r="Z174" s="144">
        <v>0</v>
      </c>
      <c r="AA174" s="145">
        <f t="shared" si="23"/>
        <v>0</v>
      </c>
      <c r="AR174" s="17" t="s">
        <v>192</v>
      </c>
      <c r="AT174" s="17" t="s">
        <v>188</v>
      </c>
      <c r="AU174" s="17" t="s">
        <v>150</v>
      </c>
      <c r="AY174" s="17" t="s">
        <v>187</v>
      </c>
      <c r="BE174" s="146">
        <f t="shared" si="24"/>
        <v>363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7" t="s">
        <v>85</v>
      </c>
      <c r="BK174" s="146">
        <f t="shared" si="29"/>
        <v>363</v>
      </c>
      <c r="BL174" s="17" t="s">
        <v>192</v>
      </c>
      <c r="BM174" s="17" t="s">
        <v>467</v>
      </c>
    </row>
    <row r="175" spans="2:65" s="1" customFormat="1" ht="31.5" customHeight="1">
      <c r="B175" s="137"/>
      <c r="C175" s="150" t="s">
        <v>468</v>
      </c>
      <c r="D175" s="150" t="s">
        <v>323</v>
      </c>
      <c r="E175" s="151" t="s">
        <v>469</v>
      </c>
      <c r="F175" s="222" t="s">
        <v>470</v>
      </c>
      <c r="G175" s="222"/>
      <c r="H175" s="222"/>
      <c r="I175" s="222"/>
      <c r="J175" s="152" t="s">
        <v>204</v>
      </c>
      <c r="K175" s="153">
        <v>1</v>
      </c>
      <c r="L175" s="223">
        <v>2380</v>
      </c>
      <c r="M175" s="223"/>
      <c r="N175" s="223">
        <f t="shared" si="20"/>
        <v>2380</v>
      </c>
      <c r="O175" s="211"/>
      <c r="P175" s="211"/>
      <c r="Q175" s="211"/>
      <c r="R175" s="142"/>
      <c r="T175" s="143" t="s">
        <v>5</v>
      </c>
      <c r="U175" s="40" t="s">
        <v>42</v>
      </c>
      <c r="V175" s="144">
        <v>0</v>
      </c>
      <c r="W175" s="144">
        <f t="shared" si="21"/>
        <v>0</v>
      </c>
      <c r="X175" s="144">
        <v>0</v>
      </c>
      <c r="Y175" s="144">
        <f t="shared" si="22"/>
        <v>0</v>
      </c>
      <c r="Z175" s="144">
        <v>0</v>
      </c>
      <c r="AA175" s="145">
        <f t="shared" si="23"/>
        <v>0</v>
      </c>
      <c r="AR175" s="17" t="s">
        <v>219</v>
      </c>
      <c r="AT175" s="17" t="s">
        <v>323</v>
      </c>
      <c r="AU175" s="17" t="s">
        <v>150</v>
      </c>
      <c r="AY175" s="17" t="s">
        <v>187</v>
      </c>
      <c r="BE175" s="146">
        <f t="shared" si="24"/>
        <v>2380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7" t="s">
        <v>85</v>
      </c>
      <c r="BK175" s="146">
        <f t="shared" si="29"/>
        <v>2380</v>
      </c>
      <c r="BL175" s="17" t="s">
        <v>192</v>
      </c>
      <c r="BM175" s="17" t="s">
        <v>471</v>
      </c>
    </row>
    <row r="176" spans="2:65" s="1" customFormat="1" ht="31.5" customHeight="1">
      <c r="B176" s="137"/>
      <c r="C176" s="138" t="s">
        <v>472</v>
      </c>
      <c r="D176" s="138" t="s">
        <v>188</v>
      </c>
      <c r="E176" s="139" t="s">
        <v>473</v>
      </c>
      <c r="F176" s="210" t="s">
        <v>474</v>
      </c>
      <c r="G176" s="210"/>
      <c r="H176" s="210"/>
      <c r="I176" s="210"/>
      <c r="J176" s="140" t="s">
        <v>217</v>
      </c>
      <c r="K176" s="141">
        <v>12.654</v>
      </c>
      <c r="L176" s="211">
        <v>293</v>
      </c>
      <c r="M176" s="211"/>
      <c r="N176" s="211">
        <f t="shared" si="20"/>
        <v>3707.62</v>
      </c>
      <c r="O176" s="211"/>
      <c r="P176" s="211"/>
      <c r="Q176" s="211"/>
      <c r="R176" s="142"/>
      <c r="T176" s="143" t="s">
        <v>5</v>
      </c>
      <c r="U176" s="40" t="s">
        <v>42</v>
      </c>
      <c r="V176" s="144">
        <v>0</v>
      </c>
      <c r="W176" s="144">
        <f t="shared" si="21"/>
        <v>0</v>
      </c>
      <c r="X176" s="144">
        <v>0</v>
      </c>
      <c r="Y176" s="144">
        <f t="shared" si="22"/>
        <v>0</v>
      </c>
      <c r="Z176" s="144">
        <v>0</v>
      </c>
      <c r="AA176" s="145">
        <f t="shared" si="23"/>
        <v>0</v>
      </c>
      <c r="AR176" s="17" t="s">
        <v>192</v>
      </c>
      <c r="AT176" s="17" t="s">
        <v>188</v>
      </c>
      <c r="AU176" s="17" t="s">
        <v>150</v>
      </c>
      <c r="AY176" s="17" t="s">
        <v>187</v>
      </c>
      <c r="BE176" s="146">
        <f t="shared" si="24"/>
        <v>3707.62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7" t="s">
        <v>85</v>
      </c>
      <c r="BK176" s="146">
        <f t="shared" si="29"/>
        <v>3707.62</v>
      </c>
      <c r="BL176" s="17" t="s">
        <v>192</v>
      </c>
      <c r="BM176" s="17" t="s">
        <v>475</v>
      </c>
    </row>
    <row r="177" spans="2:65" s="1" customFormat="1" ht="31.5" customHeight="1">
      <c r="B177" s="137"/>
      <c r="C177" s="138" t="s">
        <v>476</v>
      </c>
      <c r="D177" s="138" t="s">
        <v>188</v>
      </c>
      <c r="E177" s="139" t="s">
        <v>477</v>
      </c>
      <c r="F177" s="210" t="s">
        <v>478</v>
      </c>
      <c r="G177" s="210"/>
      <c r="H177" s="210"/>
      <c r="I177" s="210"/>
      <c r="J177" s="140" t="s">
        <v>217</v>
      </c>
      <c r="K177" s="141">
        <v>15.47</v>
      </c>
      <c r="L177" s="211">
        <v>70</v>
      </c>
      <c r="M177" s="211"/>
      <c r="N177" s="211">
        <f t="shared" si="20"/>
        <v>1082.9</v>
      </c>
      <c r="O177" s="211"/>
      <c r="P177" s="211"/>
      <c r="Q177" s="211"/>
      <c r="R177" s="142"/>
      <c r="T177" s="143" t="s">
        <v>5</v>
      </c>
      <c r="U177" s="40" t="s">
        <v>42</v>
      </c>
      <c r="V177" s="144">
        <v>0</v>
      </c>
      <c r="W177" s="144">
        <f t="shared" si="21"/>
        <v>0</v>
      </c>
      <c r="X177" s="144">
        <v>0</v>
      </c>
      <c r="Y177" s="144">
        <f t="shared" si="22"/>
        <v>0</v>
      </c>
      <c r="Z177" s="144">
        <v>0</v>
      </c>
      <c r="AA177" s="145">
        <f t="shared" si="23"/>
        <v>0</v>
      </c>
      <c r="AR177" s="17" t="s">
        <v>192</v>
      </c>
      <c r="AT177" s="17" t="s">
        <v>188</v>
      </c>
      <c r="AU177" s="17" t="s">
        <v>150</v>
      </c>
      <c r="AY177" s="17" t="s">
        <v>187</v>
      </c>
      <c r="BE177" s="146">
        <f t="shared" si="24"/>
        <v>1082.9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7" t="s">
        <v>85</v>
      </c>
      <c r="BK177" s="146">
        <f t="shared" si="29"/>
        <v>1082.9</v>
      </c>
      <c r="BL177" s="17" t="s">
        <v>192</v>
      </c>
      <c r="BM177" s="17" t="s">
        <v>479</v>
      </c>
    </row>
    <row r="178" spans="2:63" s="9" customFormat="1" ht="29.85" customHeight="1">
      <c r="B178" s="126"/>
      <c r="C178" s="127"/>
      <c r="D178" s="136" t="s">
        <v>295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217">
        <f>BK178</f>
        <v>11429.74</v>
      </c>
      <c r="O178" s="218"/>
      <c r="P178" s="218"/>
      <c r="Q178" s="218"/>
      <c r="R178" s="129"/>
      <c r="T178" s="130"/>
      <c r="U178" s="127"/>
      <c r="V178" s="127"/>
      <c r="W178" s="131">
        <f>SUM(W179:W182)</f>
        <v>0</v>
      </c>
      <c r="X178" s="127"/>
      <c r="Y178" s="131">
        <f>SUM(Y179:Y182)</f>
        <v>0</v>
      </c>
      <c r="Z178" s="127"/>
      <c r="AA178" s="132">
        <f>SUM(AA179:AA182)</f>
        <v>0</v>
      </c>
      <c r="AR178" s="133" t="s">
        <v>85</v>
      </c>
      <c r="AT178" s="134" t="s">
        <v>76</v>
      </c>
      <c r="AU178" s="134" t="s">
        <v>85</v>
      </c>
      <c r="AY178" s="133" t="s">
        <v>187</v>
      </c>
      <c r="BK178" s="135">
        <f>SUM(BK179:BK182)</f>
        <v>11429.74</v>
      </c>
    </row>
    <row r="179" spans="2:65" s="1" customFormat="1" ht="44.25" customHeight="1">
      <c r="B179" s="137"/>
      <c r="C179" s="138" t="s">
        <v>480</v>
      </c>
      <c r="D179" s="138" t="s">
        <v>188</v>
      </c>
      <c r="E179" s="139" t="s">
        <v>481</v>
      </c>
      <c r="F179" s="210" t="s">
        <v>482</v>
      </c>
      <c r="G179" s="210"/>
      <c r="H179" s="210"/>
      <c r="I179" s="210"/>
      <c r="J179" s="140" t="s">
        <v>196</v>
      </c>
      <c r="K179" s="141">
        <v>29.34</v>
      </c>
      <c r="L179" s="211">
        <v>219</v>
      </c>
      <c r="M179" s="211"/>
      <c r="N179" s="211">
        <f>ROUND(L179*K179,2)</f>
        <v>6425.46</v>
      </c>
      <c r="O179" s="211"/>
      <c r="P179" s="211"/>
      <c r="Q179" s="211"/>
      <c r="R179" s="142"/>
      <c r="T179" s="143" t="s">
        <v>5</v>
      </c>
      <c r="U179" s="40" t="s">
        <v>42</v>
      </c>
      <c r="V179" s="144">
        <v>0</v>
      </c>
      <c r="W179" s="144">
        <f>V179*K179</f>
        <v>0</v>
      </c>
      <c r="X179" s="144">
        <v>0</v>
      </c>
      <c r="Y179" s="144">
        <f>X179*K179</f>
        <v>0</v>
      </c>
      <c r="Z179" s="144">
        <v>0</v>
      </c>
      <c r="AA179" s="145">
        <f>Z179*K179</f>
        <v>0</v>
      </c>
      <c r="AR179" s="17" t="s">
        <v>192</v>
      </c>
      <c r="AT179" s="17" t="s">
        <v>188</v>
      </c>
      <c r="AU179" s="17" t="s">
        <v>150</v>
      </c>
      <c r="AY179" s="17" t="s">
        <v>187</v>
      </c>
      <c r="BE179" s="146">
        <f>IF(U179="základní",N179,0)</f>
        <v>6425.46</v>
      </c>
      <c r="BF179" s="146">
        <f>IF(U179="snížená",N179,0)</f>
        <v>0</v>
      </c>
      <c r="BG179" s="146">
        <f>IF(U179="zákl. přenesená",N179,0)</f>
        <v>0</v>
      </c>
      <c r="BH179" s="146">
        <f>IF(U179="sníž. přenesená",N179,0)</f>
        <v>0</v>
      </c>
      <c r="BI179" s="146">
        <f>IF(U179="nulová",N179,0)</f>
        <v>0</v>
      </c>
      <c r="BJ179" s="17" t="s">
        <v>85</v>
      </c>
      <c r="BK179" s="146">
        <f>ROUND(L179*K179,2)</f>
        <v>6425.46</v>
      </c>
      <c r="BL179" s="17" t="s">
        <v>192</v>
      </c>
      <c r="BM179" s="17" t="s">
        <v>483</v>
      </c>
    </row>
    <row r="180" spans="2:65" s="1" customFormat="1" ht="31.5" customHeight="1">
      <c r="B180" s="137"/>
      <c r="C180" s="150" t="s">
        <v>484</v>
      </c>
      <c r="D180" s="150" t="s">
        <v>323</v>
      </c>
      <c r="E180" s="151" t="s">
        <v>485</v>
      </c>
      <c r="F180" s="222" t="s">
        <v>486</v>
      </c>
      <c r="G180" s="222"/>
      <c r="H180" s="222"/>
      <c r="I180" s="222"/>
      <c r="J180" s="152" t="s">
        <v>204</v>
      </c>
      <c r="K180" s="153">
        <v>29.633</v>
      </c>
      <c r="L180" s="223">
        <v>120</v>
      </c>
      <c r="M180" s="223"/>
      <c r="N180" s="223">
        <f>ROUND(L180*K180,2)</f>
        <v>3555.96</v>
      </c>
      <c r="O180" s="211"/>
      <c r="P180" s="211"/>
      <c r="Q180" s="211"/>
      <c r="R180" s="142"/>
      <c r="T180" s="143" t="s">
        <v>5</v>
      </c>
      <c r="U180" s="40" t="s">
        <v>42</v>
      </c>
      <c r="V180" s="144">
        <v>0</v>
      </c>
      <c r="W180" s="144">
        <f>V180*K180</f>
        <v>0</v>
      </c>
      <c r="X180" s="144">
        <v>0</v>
      </c>
      <c r="Y180" s="144">
        <f>X180*K180</f>
        <v>0</v>
      </c>
      <c r="Z180" s="144">
        <v>0</v>
      </c>
      <c r="AA180" s="145">
        <f>Z180*K180</f>
        <v>0</v>
      </c>
      <c r="AR180" s="17" t="s">
        <v>219</v>
      </c>
      <c r="AT180" s="17" t="s">
        <v>323</v>
      </c>
      <c r="AU180" s="17" t="s">
        <v>150</v>
      </c>
      <c r="AY180" s="17" t="s">
        <v>187</v>
      </c>
      <c r="BE180" s="146">
        <f>IF(U180="základní",N180,0)</f>
        <v>3555.96</v>
      </c>
      <c r="BF180" s="146">
        <f>IF(U180="snížená",N180,0)</f>
        <v>0</v>
      </c>
      <c r="BG180" s="146">
        <f>IF(U180="zákl. přenesená",N180,0)</f>
        <v>0</v>
      </c>
      <c r="BH180" s="146">
        <f>IF(U180="sníž. přenesená",N180,0)</f>
        <v>0</v>
      </c>
      <c r="BI180" s="146">
        <f>IF(U180="nulová",N180,0)</f>
        <v>0</v>
      </c>
      <c r="BJ180" s="17" t="s">
        <v>85</v>
      </c>
      <c r="BK180" s="146">
        <f>ROUND(L180*K180,2)</f>
        <v>3555.96</v>
      </c>
      <c r="BL180" s="17" t="s">
        <v>192</v>
      </c>
      <c r="BM180" s="17" t="s">
        <v>487</v>
      </c>
    </row>
    <row r="181" spans="2:65" s="1" customFormat="1" ht="31.5" customHeight="1">
      <c r="B181" s="137"/>
      <c r="C181" s="138" t="s">
        <v>488</v>
      </c>
      <c r="D181" s="138" t="s">
        <v>188</v>
      </c>
      <c r="E181" s="139" t="s">
        <v>489</v>
      </c>
      <c r="F181" s="210" t="s">
        <v>490</v>
      </c>
      <c r="G181" s="210"/>
      <c r="H181" s="210"/>
      <c r="I181" s="210"/>
      <c r="J181" s="140" t="s">
        <v>196</v>
      </c>
      <c r="K181" s="141">
        <v>29.34</v>
      </c>
      <c r="L181" s="211">
        <v>21.9</v>
      </c>
      <c r="M181" s="211"/>
      <c r="N181" s="211">
        <f>ROUND(L181*K181,2)</f>
        <v>642.55</v>
      </c>
      <c r="O181" s="211"/>
      <c r="P181" s="211"/>
      <c r="Q181" s="211"/>
      <c r="R181" s="142"/>
      <c r="T181" s="143" t="s">
        <v>5</v>
      </c>
      <c r="U181" s="40" t="s">
        <v>42</v>
      </c>
      <c r="V181" s="144">
        <v>0</v>
      </c>
      <c r="W181" s="144">
        <f>V181*K181</f>
        <v>0</v>
      </c>
      <c r="X181" s="144">
        <v>0</v>
      </c>
      <c r="Y181" s="144">
        <f>X181*K181</f>
        <v>0</v>
      </c>
      <c r="Z181" s="144">
        <v>0</v>
      </c>
      <c r="AA181" s="145">
        <f>Z181*K181</f>
        <v>0</v>
      </c>
      <c r="AR181" s="17" t="s">
        <v>192</v>
      </c>
      <c r="AT181" s="17" t="s">
        <v>188</v>
      </c>
      <c r="AU181" s="17" t="s">
        <v>150</v>
      </c>
      <c r="AY181" s="17" t="s">
        <v>187</v>
      </c>
      <c r="BE181" s="146">
        <f>IF(U181="základní",N181,0)</f>
        <v>642.55</v>
      </c>
      <c r="BF181" s="146">
        <f>IF(U181="snížená",N181,0)</f>
        <v>0</v>
      </c>
      <c r="BG181" s="146">
        <f>IF(U181="zákl. přenesená",N181,0)</f>
        <v>0</v>
      </c>
      <c r="BH181" s="146">
        <f>IF(U181="sníž. přenesená",N181,0)</f>
        <v>0</v>
      </c>
      <c r="BI181" s="146">
        <f>IF(U181="nulová",N181,0)</f>
        <v>0</v>
      </c>
      <c r="BJ181" s="17" t="s">
        <v>85</v>
      </c>
      <c r="BK181" s="146">
        <f>ROUND(L181*K181,2)</f>
        <v>642.55</v>
      </c>
      <c r="BL181" s="17" t="s">
        <v>192</v>
      </c>
      <c r="BM181" s="17" t="s">
        <v>491</v>
      </c>
    </row>
    <row r="182" spans="2:65" s="1" customFormat="1" ht="31.5" customHeight="1">
      <c r="B182" s="137"/>
      <c r="C182" s="138" t="s">
        <v>492</v>
      </c>
      <c r="D182" s="138" t="s">
        <v>188</v>
      </c>
      <c r="E182" s="139" t="s">
        <v>493</v>
      </c>
      <c r="F182" s="210" t="s">
        <v>494</v>
      </c>
      <c r="G182" s="210"/>
      <c r="H182" s="210"/>
      <c r="I182" s="210"/>
      <c r="J182" s="140" t="s">
        <v>217</v>
      </c>
      <c r="K182" s="141">
        <v>5.519</v>
      </c>
      <c r="L182" s="211">
        <v>146</v>
      </c>
      <c r="M182" s="211"/>
      <c r="N182" s="211">
        <f>ROUND(L182*K182,2)</f>
        <v>805.77</v>
      </c>
      <c r="O182" s="211"/>
      <c r="P182" s="211"/>
      <c r="Q182" s="211"/>
      <c r="R182" s="142"/>
      <c r="T182" s="143" t="s">
        <v>5</v>
      </c>
      <c r="U182" s="40" t="s">
        <v>42</v>
      </c>
      <c r="V182" s="144">
        <v>0</v>
      </c>
      <c r="W182" s="144">
        <f>V182*K182</f>
        <v>0</v>
      </c>
      <c r="X182" s="144">
        <v>0</v>
      </c>
      <c r="Y182" s="144">
        <f>X182*K182</f>
        <v>0</v>
      </c>
      <c r="Z182" s="144">
        <v>0</v>
      </c>
      <c r="AA182" s="145">
        <f>Z182*K182</f>
        <v>0</v>
      </c>
      <c r="AR182" s="17" t="s">
        <v>192</v>
      </c>
      <c r="AT182" s="17" t="s">
        <v>188</v>
      </c>
      <c r="AU182" s="17" t="s">
        <v>150</v>
      </c>
      <c r="AY182" s="17" t="s">
        <v>187</v>
      </c>
      <c r="BE182" s="146">
        <f>IF(U182="základní",N182,0)</f>
        <v>805.77</v>
      </c>
      <c r="BF182" s="146">
        <f>IF(U182="snížená",N182,0)</f>
        <v>0</v>
      </c>
      <c r="BG182" s="146">
        <f>IF(U182="zákl. přenesená",N182,0)</f>
        <v>0</v>
      </c>
      <c r="BH182" s="146">
        <f>IF(U182="sníž. přenesená",N182,0)</f>
        <v>0</v>
      </c>
      <c r="BI182" s="146">
        <f>IF(U182="nulová",N182,0)</f>
        <v>0</v>
      </c>
      <c r="BJ182" s="17" t="s">
        <v>85</v>
      </c>
      <c r="BK182" s="146">
        <f>ROUND(L182*K182,2)</f>
        <v>805.77</v>
      </c>
      <c r="BL182" s="17" t="s">
        <v>192</v>
      </c>
      <c r="BM182" s="17" t="s">
        <v>495</v>
      </c>
    </row>
    <row r="183" spans="2:63" s="9" customFormat="1" ht="29.85" customHeight="1">
      <c r="B183" s="126"/>
      <c r="C183" s="127"/>
      <c r="D183" s="136" t="s">
        <v>296</v>
      </c>
      <c r="E183" s="136"/>
      <c r="F183" s="136"/>
      <c r="G183" s="136"/>
      <c r="H183" s="136"/>
      <c r="I183" s="136"/>
      <c r="J183" s="136"/>
      <c r="K183" s="136"/>
      <c r="L183" s="136"/>
      <c r="M183" s="136"/>
      <c r="N183" s="217">
        <f>BK183</f>
        <v>4587.24</v>
      </c>
      <c r="O183" s="218"/>
      <c r="P183" s="218"/>
      <c r="Q183" s="218"/>
      <c r="R183" s="129"/>
      <c r="T183" s="130"/>
      <c r="U183" s="127"/>
      <c r="V183" s="127"/>
      <c r="W183" s="131">
        <f>SUM(W184:W187)</f>
        <v>0</v>
      </c>
      <c r="X183" s="127"/>
      <c r="Y183" s="131">
        <f>SUM(Y184:Y187)</f>
        <v>0</v>
      </c>
      <c r="Z183" s="127"/>
      <c r="AA183" s="132">
        <f>SUM(AA184:AA187)</f>
        <v>0</v>
      </c>
      <c r="AR183" s="133" t="s">
        <v>85</v>
      </c>
      <c r="AT183" s="134" t="s">
        <v>76</v>
      </c>
      <c r="AU183" s="134" t="s">
        <v>85</v>
      </c>
      <c r="AY183" s="133" t="s">
        <v>187</v>
      </c>
      <c r="BK183" s="135">
        <f>SUM(BK184:BK187)</f>
        <v>4587.24</v>
      </c>
    </row>
    <row r="184" spans="2:65" s="1" customFormat="1" ht="44.25" customHeight="1">
      <c r="B184" s="137"/>
      <c r="C184" s="138" t="s">
        <v>496</v>
      </c>
      <c r="D184" s="138" t="s">
        <v>188</v>
      </c>
      <c r="E184" s="139" t="s">
        <v>497</v>
      </c>
      <c r="F184" s="210" t="s">
        <v>498</v>
      </c>
      <c r="G184" s="210"/>
      <c r="H184" s="210"/>
      <c r="I184" s="210"/>
      <c r="J184" s="140" t="s">
        <v>196</v>
      </c>
      <c r="K184" s="141">
        <v>13.39</v>
      </c>
      <c r="L184" s="211">
        <v>170</v>
      </c>
      <c r="M184" s="211"/>
      <c r="N184" s="211">
        <f>ROUND(L184*K184,2)</f>
        <v>2276.3</v>
      </c>
      <c r="O184" s="211"/>
      <c r="P184" s="211"/>
      <c r="Q184" s="211"/>
      <c r="R184" s="142"/>
      <c r="T184" s="143" t="s">
        <v>5</v>
      </c>
      <c r="U184" s="40" t="s">
        <v>42</v>
      </c>
      <c r="V184" s="144">
        <v>0</v>
      </c>
      <c r="W184" s="144">
        <f>V184*K184</f>
        <v>0</v>
      </c>
      <c r="X184" s="144">
        <v>0</v>
      </c>
      <c r="Y184" s="144">
        <f>X184*K184</f>
        <v>0</v>
      </c>
      <c r="Z184" s="144">
        <v>0</v>
      </c>
      <c r="AA184" s="145">
        <f>Z184*K184</f>
        <v>0</v>
      </c>
      <c r="AR184" s="17" t="s">
        <v>192</v>
      </c>
      <c r="AT184" s="17" t="s">
        <v>188</v>
      </c>
      <c r="AU184" s="17" t="s">
        <v>150</v>
      </c>
      <c r="AY184" s="17" t="s">
        <v>187</v>
      </c>
      <c r="BE184" s="146">
        <f>IF(U184="základní",N184,0)</f>
        <v>2276.3</v>
      </c>
      <c r="BF184" s="146">
        <f>IF(U184="snížená",N184,0)</f>
        <v>0</v>
      </c>
      <c r="BG184" s="146">
        <f>IF(U184="zákl. přenesená",N184,0)</f>
        <v>0</v>
      </c>
      <c r="BH184" s="146">
        <f>IF(U184="sníž. přenesená",N184,0)</f>
        <v>0</v>
      </c>
      <c r="BI184" s="146">
        <f>IF(U184="nulová",N184,0)</f>
        <v>0</v>
      </c>
      <c r="BJ184" s="17" t="s">
        <v>85</v>
      </c>
      <c r="BK184" s="146">
        <f>ROUND(L184*K184,2)</f>
        <v>2276.3</v>
      </c>
      <c r="BL184" s="17" t="s">
        <v>192</v>
      </c>
      <c r="BM184" s="17" t="s">
        <v>499</v>
      </c>
    </row>
    <row r="185" spans="2:65" s="1" customFormat="1" ht="31.5" customHeight="1">
      <c r="B185" s="137"/>
      <c r="C185" s="150" t="s">
        <v>500</v>
      </c>
      <c r="D185" s="150" t="s">
        <v>323</v>
      </c>
      <c r="E185" s="151" t="s">
        <v>501</v>
      </c>
      <c r="F185" s="222" t="s">
        <v>502</v>
      </c>
      <c r="G185" s="222"/>
      <c r="H185" s="222"/>
      <c r="I185" s="222"/>
      <c r="J185" s="152" t="s">
        <v>204</v>
      </c>
      <c r="K185" s="153">
        <v>13.524</v>
      </c>
      <c r="L185" s="223">
        <v>122</v>
      </c>
      <c r="M185" s="223"/>
      <c r="N185" s="223">
        <f>ROUND(L185*K185,2)</f>
        <v>1649.93</v>
      </c>
      <c r="O185" s="211"/>
      <c r="P185" s="211"/>
      <c r="Q185" s="211"/>
      <c r="R185" s="142"/>
      <c r="T185" s="143" t="s">
        <v>5</v>
      </c>
      <c r="U185" s="40" t="s">
        <v>42</v>
      </c>
      <c r="V185" s="144">
        <v>0</v>
      </c>
      <c r="W185" s="144">
        <f>V185*K185</f>
        <v>0</v>
      </c>
      <c r="X185" s="144">
        <v>0</v>
      </c>
      <c r="Y185" s="144">
        <f>X185*K185</f>
        <v>0</v>
      </c>
      <c r="Z185" s="144">
        <v>0</v>
      </c>
      <c r="AA185" s="145">
        <f>Z185*K185</f>
        <v>0</v>
      </c>
      <c r="AR185" s="17" t="s">
        <v>219</v>
      </c>
      <c r="AT185" s="17" t="s">
        <v>323</v>
      </c>
      <c r="AU185" s="17" t="s">
        <v>150</v>
      </c>
      <c r="AY185" s="17" t="s">
        <v>187</v>
      </c>
      <c r="BE185" s="146">
        <f>IF(U185="základní",N185,0)</f>
        <v>1649.93</v>
      </c>
      <c r="BF185" s="146">
        <f>IF(U185="snížená",N185,0)</f>
        <v>0</v>
      </c>
      <c r="BG185" s="146">
        <f>IF(U185="zákl. přenesená",N185,0)</f>
        <v>0</v>
      </c>
      <c r="BH185" s="146">
        <f>IF(U185="sníž. přenesená",N185,0)</f>
        <v>0</v>
      </c>
      <c r="BI185" s="146">
        <f>IF(U185="nulová",N185,0)</f>
        <v>0</v>
      </c>
      <c r="BJ185" s="17" t="s">
        <v>85</v>
      </c>
      <c r="BK185" s="146">
        <f>ROUND(L185*K185,2)</f>
        <v>1649.93</v>
      </c>
      <c r="BL185" s="17" t="s">
        <v>192</v>
      </c>
      <c r="BM185" s="17" t="s">
        <v>503</v>
      </c>
    </row>
    <row r="186" spans="2:65" s="1" customFormat="1" ht="31.5" customHeight="1">
      <c r="B186" s="137"/>
      <c r="C186" s="138" t="s">
        <v>504</v>
      </c>
      <c r="D186" s="138" t="s">
        <v>188</v>
      </c>
      <c r="E186" s="139" t="s">
        <v>489</v>
      </c>
      <c r="F186" s="210" t="s">
        <v>490</v>
      </c>
      <c r="G186" s="210"/>
      <c r="H186" s="210"/>
      <c r="I186" s="210"/>
      <c r="J186" s="140" t="s">
        <v>196</v>
      </c>
      <c r="K186" s="141">
        <v>13.39</v>
      </c>
      <c r="L186" s="211">
        <v>21.9</v>
      </c>
      <c r="M186" s="211"/>
      <c r="N186" s="211">
        <f>ROUND(L186*K186,2)</f>
        <v>293.24</v>
      </c>
      <c r="O186" s="211"/>
      <c r="P186" s="211"/>
      <c r="Q186" s="211"/>
      <c r="R186" s="142"/>
      <c r="T186" s="143" t="s">
        <v>5</v>
      </c>
      <c r="U186" s="40" t="s">
        <v>42</v>
      </c>
      <c r="V186" s="144">
        <v>0</v>
      </c>
      <c r="W186" s="144">
        <f>V186*K186</f>
        <v>0</v>
      </c>
      <c r="X186" s="144">
        <v>0</v>
      </c>
      <c r="Y186" s="144">
        <f>X186*K186</f>
        <v>0</v>
      </c>
      <c r="Z186" s="144">
        <v>0</v>
      </c>
      <c r="AA186" s="145">
        <f>Z186*K186</f>
        <v>0</v>
      </c>
      <c r="AR186" s="17" t="s">
        <v>192</v>
      </c>
      <c r="AT186" s="17" t="s">
        <v>188</v>
      </c>
      <c r="AU186" s="17" t="s">
        <v>150</v>
      </c>
      <c r="AY186" s="17" t="s">
        <v>187</v>
      </c>
      <c r="BE186" s="146">
        <f>IF(U186="základní",N186,0)</f>
        <v>293.24</v>
      </c>
      <c r="BF186" s="146">
        <f>IF(U186="snížená",N186,0)</f>
        <v>0</v>
      </c>
      <c r="BG186" s="146">
        <f>IF(U186="zákl. přenesená",N186,0)</f>
        <v>0</v>
      </c>
      <c r="BH186" s="146">
        <f>IF(U186="sníž. přenesená",N186,0)</f>
        <v>0</v>
      </c>
      <c r="BI186" s="146">
        <f>IF(U186="nulová",N186,0)</f>
        <v>0</v>
      </c>
      <c r="BJ186" s="17" t="s">
        <v>85</v>
      </c>
      <c r="BK186" s="146">
        <f>ROUND(L186*K186,2)</f>
        <v>293.24</v>
      </c>
      <c r="BL186" s="17" t="s">
        <v>192</v>
      </c>
      <c r="BM186" s="17" t="s">
        <v>505</v>
      </c>
    </row>
    <row r="187" spans="2:65" s="1" customFormat="1" ht="31.5" customHeight="1">
      <c r="B187" s="137"/>
      <c r="C187" s="138" t="s">
        <v>506</v>
      </c>
      <c r="D187" s="138" t="s">
        <v>188</v>
      </c>
      <c r="E187" s="139" t="s">
        <v>493</v>
      </c>
      <c r="F187" s="210" t="s">
        <v>494</v>
      </c>
      <c r="G187" s="210"/>
      <c r="H187" s="210"/>
      <c r="I187" s="210"/>
      <c r="J187" s="140" t="s">
        <v>217</v>
      </c>
      <c r="K187" s="141">
        <v>2.519</v>
      </c>
      <c r="L187" s="211">
        <v>146</v>
      </c>
      <c r="M187" s="211"/>
      <c r="N187" s="211">
        <f>ROUND(L187*K187,2)</f>
        <v>367.77</v>
      </c>
      <c r="O187" s="211"/>
      <c r="P187" s="211"/>
      <c r="Q187" s="211"/>
      <c r="R187" s="142"/>
      <c r="T187" s="143" t="s">
        <v>5</v>
      </c>
      <c r="U187" s="40" t="s">
        <v>42</v>
      </c>
      <c r="V187" s="144">
        <v>0</v>
      </c>
      <c r="W187" s="144">
        <f>V187*K187</f>
        <v>0</v>
      </c>
      <c r="X187" s="144">
        <v>0</v>
      </c>
      <c r="Y187" s="144">
        <f>X187*K187</f>
        <v>0</v>
      </c>
      <c r="Z187" s="144">
        <v>0</v>
      </c>
      <c r="AA187" s="145">
        <f>Z187*K187</f>
        <v>0</v>
      </c>
      <c r="AR187" s="17" t="s">
        <v>192</v>
      </c>
      <c r="AT187" s="17" t="s">
        <v>188</v>
      </c>
      <c r="AU187" s="17" t="s">
        <v>150</v>
      </c>
      <c r="AY187" s="17" t="s">
        <v>187</v>
      </c>
      <c r="BE187" s="146">
        <f>IF(U187="základní",N187,0)</f>
        <v>367.77</v>
      </c>
      <c r="BF187" s="146">
        <f>IF(U187="snížená",N187,0)</f>
        <v>0</v>
      </c>
      <c r="BG187" s="146">
        <f>IF(U187="zákl. přenesená",N187,0)</f>
        <v>0</v>
      </c>
      <c r="BH187" s="146">
        <f>IF(U187="sníž. přenesená",N187,0)</f>
        <v>0</v>
      </c>
      <c r="BI187" s="146">
        <f>IF(U187="nulová",N187,0)</f>
        <v>0</v>
      </c>
      <c r="BJ187" s="17" t="s">
        <v>85</v>
      </c>
      <c r="BK187" s="146">
        <f>ROUND(L187*K187,2)</f>
        <v>367.77</v>
      </c>
      <c r="BL187" s="17" t="s">
        <v>192</v>
      </c>
      <c r="BM187" s="17" t="s">
        <v>507</v>
      </c>
    </row>
    <row r="188" spans="2:63" s="9" customFormat="1" ht="29.85" customHeight="1">
      <c r="B188" s="126"/>
      <c r="C188" s="127"/>
      <c r="D188" s="136" t="s">
        <v>297</v>
      </c>
      <c r="E188" s="136"/>
      <c r="F188" s="136"/>
      <c r="G188" s="136"/>
      <c r="H188" s="136"/>
      <c r="I188" s="136"/>
      <c r="J188" s="136"/>
      <c r="K188" s="136"/>
      <c r="L188" s="136"/>
      <c r="M188" s="136"/>
      <c r="N188" s="217">
        <f>BK188</f>
        <v>2405.1800000000003</v>
      </c>
      <c r="O188" s="218"/>
      <c r="P188" s="218"/>
      <c r="Q188" s="218"/>
      <c r="R188" s="129"/>
      <c r="T188" s="130"/>
      <c r="U188" s="127"/>
      <c r="V188" s="127"/>
      <c r="W188" s="131">
        <f>SUM(W189:W192)</f>
        <v>0</v>
      </c>
      <c r="X188" s="127"/>
      <c r="Y188" s="131">
        <f>SUM(Y189:Y192)</f>
        <v>0</v>
      </c>
      <c r="Z188" s="127"/>
      <c r="AA188" s="132">
        <f>SUM(AA189:AA192)</f>
        <v>0</v>
      </c>
      <c r="AR188" s="133" t="s">
        <v>85</v>
      </c>
      <c r="AT188" s="134" t="s">
        <v>76</v>
      </c>
      <c r="AU188" s="134" t="s">
        <v>85</v>
      </c>
      <c r="AY188" s="133" t="s">
        <v>187</v>
      </c>
      <c r="BK188" s="135">
        <f>SUM(BK189:BK192)</f>
        <v>2405.1800000000003</v>
      </c>
    </row>
    <row r="189" spans="2:65" s="1" customFormat="1" ht="31.5" customHeight="1">
      <c r="B189" s="137"/>
      <c r="C189" s="138" t="s">
        <v>508</v>
      </c>
      <c r="D189" s="138" t="s">
        <v>188</v>
      </c>
      <c r="E189" s="139" t="s">
        <v>509</v>
      </c>
      <c r="F189" s="210" t="s">
        <v>510</v>
      </c>
      <c r="G189" s="210"/>
      <c r="H189" s="210"/>
      <c r="I189" s="210"/>
      <c r="J189" s="140" t="s">
        <v>196</v>
      </c>
      <c r="K189" s="141">
        <v>5.96</v>
      </c>
      <c r="L189" s="211">
        <v>175</v>
      </c>
      <c r="M189" s="211"/>
      <c r="N189" s="211">
        <f>ROUND(L189*K189,2)</f>
        <v>1043</v>
      </c>
      <c r="O189" s="211"/>
      <c r="P189" s="211"/>
      <c r="Q189" s="211"/>
      <c r="R189" s="142"/>
      <c r="T189" s="143" t="s">
        <v>5</v>
      </c>
      <c r="U189" s="40" t="s">
        <v>42</v>
      </c>
      <c r="V189" s="144">
        <v>0</v>
      </c>
      <c r="W189" s="144">
        <f>V189*K189</f>
        <v>0</v>
      </c>
      <c r="X189" s="144">
        <v>0</v>
      </c>
      <c r="Y189" s="144">
        <f>X189*K189</f>
        <v>0</v>
      </c>
      <c r="Z189" s="144">
        <v>0</v>
      </c>
      <c r="AA189" s="145">
        <f>Z189*K189</f>
        <v>0</v>
      </c>
      <c r="AR189" s="17" t="s">
        <v>192</v>
      </c>
      <c r="AT189" s="17" t="s">
        <v>188</v>
      </c>
      <c r="AU189" s="17" t="s">
        <v>150</v>
      </c>
      <c r="AY189" s="17" t="s">
        <v>187</v>
      </c>
      <c r="BE189" s="146">
        <f>IF(U189="základní",N189,0)</f>
        <v>1043</v>
      </c>
      <c r="BF189" s="146">
        <f>IF(U189="snížená",N189,0)</f>
        <v>0</v>
      </c>
      <c r="BG189" s="146">
        <f>IF(U189="zákl. přenesená",N189,0)</f>
        <v>0</v>
      </c>
      <c r="BH189" s="146">
        <f>IF(U189="sníž. přenesená",N189,0)</f>
        <v>0</v>
      </c>
      <c r="BI189" s="146">
        <f>IF(U189="nulová",N189,0)</f>
        <v>0</v>
      </c>
      <c r="BJ189" s="17" t="s">
        <v>85</v>
      </c>
      <c r="BK189" s="146">
        <f>ROUND(L189*K189,2)</f>
        <v>1043</v>
      </c>
      <c r="BL189" s="17" t="s">
        <v>192</v>
      </c>
      <c r="BM189" s="17" t="s">
        <v>511</v>
      </c>
    </row>
    <row r="190" spans="2:65" s="1" customFormat="1" ht="31.5" customHeight="1">
      <c r="B190" s="137"/>
      <c r="C190" s="138" t="s">
        <v>512</v>
      </c>
      <c r="D190" s="138" t="s">
        <v>188</v>
      </c>
      <c r="E190" s="139" t="s">
        <v>513</v>
      </c>
      <c r="F190" s="210" t="s">
        <v>514</v>
      </c>
      <c r="G190" s="210"/>
      <c r="H190" s="210"/>
      <c r="I190" s="210"/>
      <c r="J190" s="140" t="s">
        <v>196</v>
      </c>
      <c r="K190" s="141">
        <v>5.96</v>
      </c>
      <c r="L190" s="211">
        <v>198</v>
      </c>
      <c r="M190" s="211"/>
      <c r="N190" s="211">
        <f>ROUND(L190*K190,2)</f>
        <v>1180.08</v>
      </c>
      <c r="O190" s="211"/>
      <c r="P190" s="211"/>
      <c r="Q190" s="211"/>
      <c r="R190" s="142"/>
      <c r="T190" s="143" t="s">
        <v>5</v>
      </c>
      <c r="U190" s="40" t="s">
        <v>42</v>
      </c>
      <c r="V190" s="144">
        <v>0</v>
      </c>
      <c r="W190" s="144">
        <f>V190*K190</f>
        <v>0</v>
      </c>
      <c r="X190" s="144">
        <v>0</v>
      </c>
      <c r="Y190" s="144">
        <f>X190*K190</f>
        <v>0</v>
      </c>
      <c r="Z190" s="144">
        <v>0</v>
      </c>
      <c r="AA190" s="145">
        <f>Z190*K190</f>
        <v>0</v>
      </c>
      <c r="AR190" s="17" t="s">
        <v>192</v>
      </c>
      <c r="AT190" s="17" t="s">
        <v>188</v>
      </c>
      <c r="AU190" s="17" t="s">
        <v>150</v>
      </c>
      <c r="AY190" s="17" t="s">
        <v>187</v>
      </c>
      <c r="BE190" s="146">
        <f>IF(U190="základní",N190,0)</f>
        <v>1180.08</v>
      </c>
      <c r="BF190" s="146">
        <f>IF(U190="snížená",N190,0)</f>
        <v>0</v>
      </c>
      <c r="BG190" s="146">
        <f>IF(U190="zákl. přenesená",N190,0)</f>
        <v>0</v>
      </c>
      <c r="BH190" s="146">
        <f>IF(U190="sníž. přenesená",N190,0)</f>
        <v>0</v>
      </c>
      <c r="BI190" s="146">
        <f>IF(U190="nulová",N190,0)</f>
        <v>0</v>
      </c>
      <c r="BJ190" s="17" t="s">
        <v>85</v>
      </c>
      <c r="BK190" s="146">
        <f>ROUND(L190*K190,2)</f>
        <v>1180.08</v>
      </c>
      <c r="BL190" s="17" t="s">
        <v>192</v>
      </c>
      <c r="BM190" s="17" t="s">
        <v>515</v>
      </c>
    </row>
    <row r="191" spans="2:65" s="1" customFormat="1" ht="31.5" customHeight="1">
      <c r="B191" s="137"/>
      <c r="C191" s="138" t="s">
        <v>516</v>
      </c>
      <c r="D191" s="138" t="s">
        <v>188</v>
      </c>
      <c r="E191" s="139" t="s">
        <v>517</v>
      </c>
      <c r="F191" s="210" t="s">
        <v>518</v>
      </c>
      <c r="G191" s="210"/>
      <c r="H191" s="210"/>
      <c r="I191" s="210"/>
      <c r="J191" s="140" t="s">
        <v>196</v>
      </c>
      <c r="K191" s="141">
        <v>5.96</v>
      </c>
      <c r="L191" s="211">
        <v>30.5</v>
      </c>
      <c r="M191" s="211"/>
      <c r="N191" s="211">
        <f>ROUND(L191*K191,2)</f>
        <v>181.78</v>
      </c>
      <c r="O191" s="211"/>
      <c r="P191" s="211"/>
      <c r="Q191" s="211"/>
      <c r="R191" s="142"/>
      <c r="T191" s="143" t="s">
        <v>5</v>
      </c>
      <c r="U191" s="40" t="s">
        <v>42</v>
      </c>
      <c r="V191" s="144">
        <v>0</v>
      </c>
      <c r="W191" s="144">
        <f>V191*K191</f>
        <v>0</v>
      </c>
      <c r="X191" s="144">
        <v>0</v>
      </c>
      <c r="Y191" s="144">
        <f>X191*K191</f>
        <v>0</v>
      </c>
      <c r="Z191" s="144">
        <v>0</v>
      </c>
      <c r="AA191" s="145">
        <f>Z191*K191</f>
        <v>0</v>
      </c>
      <c r="AR191" s="17" t="s">
        <v>192</v>
      </c>
      <c r="AT191" s="17" t="s">
        <v>188</v>
      </c>
      <c r="AU191" s="17" t="s">
        <v>150</v>
      </c>
      <c r="AY191" s="17" t="s">
        <v>187</v>
      </c>
      <c r="BE191" s="146">
        <f>IF(U191="základní",N191,0)</f>
        <v>181.78</v>
      </c>
      <c r="BF191" s="146">
        <f>IF(U191="snížená",N191,0)</f>
        <v>0</v>
      </c>
      <c r="BG191" s="146">
        <f>IF(U191="zákl. přenesená",N191,0)</f>
        <v>0</v>
      </c>
      <c r="BH191" s="146">
        <f>IF(U191="sníž. přenesená",N191,0)</f>
        <v>0</v>
      </c>
      <c r="BI191" s="146">
        <f>IF(U191="nulová",N191,0)</f>
        <v>0</v>
      </c>
      <c r="BJ191" s="17" t="s">
        <v>85</v>
      </c>
      <c r="BK191" s="146">
        <f>ROUND(L191*K191,2)</f>
        <v>181.78</v>
      </c>
      <c r="BL191" s="17" t="s">
        <v>192</v>
      </c>
      <c r="BM191" s="17" t="s">
        <v>519</v>
      </c>
    </row>
    <row r="192" spans="2:65" s="1" customFormat="1" ht="31.5" customHeight="1">
      <c r="B192" s="137"/>
      <c r="C192" s="138" t="s">
        <v>520</v>
      </c>
      <c r="D192" s="138" t="s">
        <v>188</v>
      </c>
      <c r="E192" s="139" t="s">
        <v>521</v>
      </c>
      <c r="F192" s="210" t="s">
        <v>350</v>
      </c>
      <c r="G192" s="210"/>
      <c r="H192" s="210"/>
      <c r="I192" s="210"/>
      <c r="J192" s="140" t="s">
        <v>217</v>
      </c>
      <c r="K192" s="141">
        <v>0.006</v>
      </c>
      <c r="L192" s="211">
        <v>52.7</v>
      </c>
      <c r="M192" s="211"/>
      <c r="N192" s="211">
        <f>ROUND(L192*K192,2)</f>
        <v>0.32</v>
      </c>
      <c r="O192" s="211"/>
      <c r="P192" s="211"/>
      <c r="Q192" s="211"/>
      <c r="R192" s="142"/>
      <c r="T192" s="143" t="s">
        <v>5</v>
      </c>
      <c r="U192" s="40" t="s">
        <v>42</v>
      </c>
      <c r="V192" s="144">
        <v>0</v>
      </c>
      <c r="W192" s="144">
        <f>V192*K192</f>
        <v>0</v>
      </c>
      <c r="X192" s="144">
        <v>0</v>
      </c>
      <c r="Y192" s="144">
        <f>X192*K192</f>
        <v>0</v>
      </c>
      <c r="Z192" s="144">
        <v>0</v>
      </c>
      <c r="AA192" s="145">
        <f>Z192*K192</f>
        <v>0</v>
      </c>
      <c r="AR192" s="17" t="s">
        <v>192</v>
      </c>
      <c r="AT192" s="17" t="s">
        <v>188</v>
      </c>
      <c r="AU192" s="17" t="s">
        <v>150</v>
      </c>
      <c r="AY192" s="17" t="s">
        <v>187</v>
      </c>
      <c r="BE192" s="146">
        <f>IF(U192="základní",N192,0)</f>
        <v>0.32</v>
      </c>
      <c r="BF192" s="146">
        <f>IF(U192="snížená",N192,0)</f>
        <v>0</v>
      </c>
      <c r="BG192" s="146">
        <f>IF(U192="zákl. přenesená",N192,0)</f>
        <v>0</v>
      </c>
      <c r="BH192" s="146">
        <f>IF(U192="sníž. přenesená",N192,0)</f>
        <v>0</v>
      </c>
      <c r="BI192" s="146">
        <f>IF(U192="nulová",N192,0)</f>
        <v>0</v>
      </c>
      <c r="BJ192" s="17" t="s">
        <v>85</v>
      </c>
      <c r="BK192" s="146">
        <f>ROUND(L192*K192,2)</f>
        <v>0.32</v>
      </c>
      <c r="BL192" s="17" t="s">
        <v>192</v>
      </c>
      <c r="BM192" s="17" t="s">
        <v>522</v>
      </c>
    </row>
    <row r="193" spans="2:63" s="9" customFormat="1" ht="29.85" customHeight="1">
      <c r="B193" s="126"/>
      <c r="C193" s="127"/>
      <c r="D193" s="136" t="s">
        <v>164</v>
      </c>
      <c r="E193" s="136"/>
      <c r="F193" s="136"/>
      <c r="G193" s="136"/>
      <c r="H193" s="136"/>
      <c r="I193" s="136"/>
      <c r="J193" s="136"/>
      <c r="K193" s="136"/>
      <c r="L193" s="136"/>
      <c r="M193" s="136"/>
      <c r="N193" s="217">
        <f>BK193</f>
        <v>1622.51</v>
      </c>
      <c r="O193" s="218"/>
      <c r="P193" s="218"/>
      <c r="Q193" s="218"/>
      <c r="R193" s="129"/>
      <c r="T193" s="130"/>
      <c r="U193" s="127"/>
      <c r="V193" s="127"/>
      <c r="W193" s="131">
        <f>SUM(W194:W196)</f>
        <v>0</v>
      </c>
      <c r="X193" s="127"/>
      <c r="Y193" s="131">
        <f>SUM(Y194:Y196)</f>
        <v>0</v>
      </c>
      <c r="Z193" s="127"/>
      <c r="AA193" s="132">
        <f>SUM(AA194:AA196)</f>
        <v>0</v>
      </c>
      <c r="AR193" s="133" t="s">
        <v>85</v>
      </c>
      <c r="AT193" s="134" t="s">
        <v>76</v>
      </c>
      <c r="AU193" s="134" t="s">
        <v>85</v>
      </c>
      <c r="AY193" s="133" t="s">
        <v>187</v>
      </c>
      <c r="BK193" s="135">
        <f>SUM(BK194:BK196)</f>
        <v>1622.51</v>
      </c>
    </row>
    <row r="194" spans="2:65" s="1" customFormat="1" ht="31.5" customHeight="1">
      <c r="B194" s="137"/>
      <c r="C194" s="138" t="s">
        <v>523</v>
      </c>
      <c r="D194" s="138" t="s">
        <v>188</v>
      </c>
      <c r="E194" s="139" t="s">
        <v>524</v>
      </c>
      <c r="F194" s="210" t="s">
        <v>525</v>
      </c>
      <c r="G194" s="210"/>
      <c r="H194" s="210"/>
      <c r="I194" s="210"/>
      <c r="J194" s="140" t="s">
        <v>191</v>
      </c>
      <c r="K194" s="141">
        <v>5</v>
      </c>
      <c r="L194" s="211">
        <v>40.7</v>
      </c>
      <c r="M194" s="211"/>
      <c r="N194" s="211">
        <f>ROUND(L194*K194,2)</f>
        <v>203.5</v>
      </c>
      <c r="O194" s="211"/>
      <c r="P194" s="211"/>
      <c r="Q194" s="211"/>
      <c r="R194" s="142"/>
      <c r="T194" s="143" t="s">
        <v>5</v>
      </c>
      <c r="U194" s="40" t="s">
        <v>42</v>
      </c>
      <c r="V194" s="144">
        <v>0</v>
      </c>
      <c r="W194" s="144">
        <f>V194*K194</f>
        <v>0</v>
      </c>
      <c r="X194" s="144">
        <v>0</v>
      </c>
      <c r="Y194" s="144">
        <f>X194*K194</f>
        <v>0</v>
      </c>
      <c r="Z194" s="144">
        <v>0</v>
      </c>
      <c r="AA194" s="145">
        <f>Z194*K194</f>
        <v>0</v>
      </c>
      <c r="AR194" s="17" t="s">
        <v>192</v>
      </c>
      <c r="AT194" s="17" t="s">
        <v>188</v>
      </c>
      <c r="AU194" s="17" t="s">
        <v>150</v>
      </c>
      <c r="AY194" s="17" t="s">
        <v>187</v>
      </c>
      <c r="BE194" s="146">
        <f>IF(U194="základní",N194,0)</f>
        <v>203.5</v>
      </c>
      <c r="BF194" s="146">
        <f>IF(U194="snížená",N194,0)</f>
        <v>0</v>
      </c>
      <c r="BG194" s="146">
        <f>IF(U194="zákl. přenesená",N194,0)</f>
        <v>0</v>
      </c>
      <c r="BH194" s="146">
        <f>IF(U194="sníž. přenesená",N194,0)</f>
        <v>0</v>
      </c>
      <c r="BI194" s="146">
        <f>IF(U194="nulová",N194,0)</f>
        <v>0</v>
      </c>
      <c r="BJ194" s="17" t="s">
        <v>85</v>
      </c>
      <c r="BK194" s="146">
        <f>ROUND(L194*K194,2)</f>
        <v>203.5</v>
      </c>
      <c r="BL194" s="17" t="s">
        <v>192</v>
      </c>
      <c r="BM194" s="17" t="s">
        <v>526</v>
      </c>
    </row>
    <row r="195" spans="2:65" s="1" customFormat="1" ht="31.5" customHeight="1">
      <c r="B195" s="137"/>
      <c r="C195" s="138" t="s">
        <v>527</v>
      </c>
      <c r="D195" s="138" t="s">
        <v>188</v>
      </c>
      <c r="E195" s="139" t="s">
        <v>189</v>
      </c>
      <c r="F195" s="210" t="s">
        <v>528</v>
      </c>
      <c r="G195" s="210"/>
      <c r="H195" s="210"/>
      <c r="I195" s="210"/>
      <c r="J195" s="140" t="s">
        <v>191</v>
      </c>
      <c r="K195" s="141">
        <v>5</v>
      </c>
      <c r="L195" s="211">
        <v>231</v>
      </c>
      <c r="M195" s="211"/>
      <c r="N195" s="211">
        <f>ROUND(L195*K195,2)</f>
        <v>1155</v>
      </c>
      <c r="O195" s="211"/>
      <c r="P195" s="211"/>
      <c r="Q195" s="211"/>
      <c r="R195" s="142"/>
      <c r="T195" s="143" t="s">
        <v>5</v>
      </c>
      <c r="U195" s="40" t="s">
        <v>42</v>
      </c>
      <c r="V195" s="144">
        <v>0</v>
      </c>
      <c r="W195" s="144">
        <f>V195*K195</f>
        <v>0</v>
      </c>
      <c r="X195" s="144">
        <v>0</v>
      </c>
      <c r="Y195" s="144">
        <f>X195*K195</f>
        <v>0</v>
      </c>
      <c r="Z195" s="144">
        <v>0</v>
      </c>
      <c r="AA195" s="145">
        <f>Z195*K195</f>
        <v>0</v>
      </c>
      <c r="AR195" s="17" t="s">
        <v>192</v>
      </c>
      <c r="AT195" s="17" t="s">
        <v>188</v>
      </c>
      <c r="AU195" s="17" t="s">
        <v>150</v>
      </c>
      <c r="AY195" s="17" t="s">
        <v>187</v>
      </c>
      <c r="BE195" s="146">
        <f>IF(U195="základní",N195,0)</f>
        <v>1155</v>
      </c>
      <c r="BF195" s="146">
        <f>IF(U195="snížená",N195,0)</f>
        <v>0</v>
      </c>
      <c r="BG195" s="146">
        <f>IF(U195="zákl. přenesená",N195,0)</f>
        <v>0</v>
      </c>
      <c r="BH195" s="146">
        <f>IF(U195="sníž. přenesená",N195,0)</f>
        <v>0</v>
      </c>
      <c r="BI195" s="146">
        <f>IF(U195="nulová",N195,0)</f>
        <v>0</v>
      </c>
      <c r="BJ195" s="17" t="s">
        <v>85</v>
      </c>
      <c r="BK195" s="146">
        <f>ROUND(L195*K195,2)</f>
        <v>1155</v>
      </c>
      <c r="BL195" s="17" t="s">
        <v>192</v>
      </c>
      <c r="BM195" s="17" t="s">
        <v>529</v>
      </c>
    </row>
    <row r="196" spans="2:65" s="1" customFormat="1" ht="22.5" customHeight="1">
      <c r="B196" s="137"/>
      <c r="C196" s="138" t="s">
        <v>530</v>
      </c>
      <c r="D196" s="138" t="s">
        <v>188</v>
      </c>
      <c r="E196" s="139" t="s">
        <v>531</v>
      </c>
      <c r="F196" s="210" t="s">
        <v>532</v>
      </c>
      <c r="G196" s="210"/>
      <c r="H196" s="210"/>
      <c r="I196" s="210"/>
      <c r="J196" s="140" t="s">
        <v>196</v>
      </c>
      <c r="K196" s="141">
        <v>2.94</v>
      </c>
      <c r="L196" s="211">
        <v>89.8</v>
      </c>
      <c r="M196" s="211"/>
      <c r="N196" s="211">
        <f>ROUND(L196*K196,2)</f>
        <v>264.01</v>
      </c>
      <c r="O196" s="211"/>
      <c r="P196" s="211"/>
      <c r="Q196" s="211"/>
      <c r="R196" s="142"/>
      <c r="T196" s="143" t="s">
        <v>5</v>
      </c>
      <c r="U196" s="40" t="s">
        <v>42</v>
      </c>
      <c r="V196" s="144">
        <v>0</v>
      </c>
      <c r="W196" s="144">
        <f>V196*K196</f>
        <v>0</v>
      </c>
      <c r="X196" s="144">
        <v>0</v>
      </c>
      <c r="Y196" s="144">
        <f>X196*K196</f>
        <v>0</v>
      </c>
      <c r="Z196" s="144">
        <v>0</v>
      </c>
      <c r="AA196" s="145">
        <f>Z196*K196</f>
        <v>0</v>
      </c>
      <c r="AR196" s="17" t="s">
        <v>192</v>
      </c>
      <c r="AT196" s="17" t="s">
        <v>188</v>
      </c>
      <c r="AU196" s="17" t="s">
        <v>150</v>
      </c>
      <c r="AY196" s="17" t="s">
        <v>187</v>
      </c>
      <c r="BE196" s="146">
        <f>IF(U196="základní",N196,0)</f>
        <v>264.01</v>
      </c>
      <c r="BF196" s="146">
        <f>IF(U196="snížená",N196,0)</f>
        <v>0</v>
      </c>
      <c r="BG196" s="146">
        <f>IF(U196="zákl. přenesená",N196,0)</f>
        <v>0</v>
      </c>
      <c r="BH196" s="146">
        <f>IF(U196="sníž. přenesená",N196,0)</f>
        <v>0</v>
      </c>
      <c r="BI196" s="146">
        <f>IF(U196="nulová",N196,0)</f>
        <v>0</v>
      </c>
      <c r="BJ196" s="17" t="s">
        <v>85</v>
      </c>
      <c r="BK196" s="146">
        <f>ROUND(L196*K196,2)</f>
        <v>264.01</v>
      </c>
      <c r="BL196" s="17" t="s">
        <v>192</v>
      </c>
      <c r="BM196" s="17" t="s">
        <v>533</v>
      </c>
    </row>
    <row r="197" spans="2:63" s="9" customFormat="1" ht="29.85" customHeight="1">
      <c r="B197" s="126"/>
      <c r="C197" s="127"/>
      <c r="D197" s="136" t="s">
        <v>166</v>
      </c>
      <c r="E197" s="136"/>
      <c r="F197" s="136"/>
      <c r="G197" s="136"/>
      <c r="H197" s="136"/>
      <c r="I197" s="136"/>
      <c r="J197" s="136"/>
      <c r="K197" s="136"/>
      <c r="L197" s="136"/>
      <c r="M197" s="136"/>
      <c r="N197" s="217">
        <f>BK197</f>
        <v>728.01</v>
      </c>
      <c r="O197" s="218"/>
      <c r="P197" s="218"/>
      <c r="Q197" s="218"/>
      <c r="R197" s="129"/>
      <c r="T197" s="130"/>
      <c r="U197" s="127"/>
      <c r="V197" s="127"/>
      <c r="W197" s="131">
        <f>SUM(W198:W201)</f>
        <v>0</v>
      </c>
      <c r="X197" s="127"/>
      <c r="Y197" s="131">
        <f>SUM(Y198:Y201)</f>
        <v>0</v>
      </c>
      <c r="Z197" s="127"/>
      <c r="AA197" s="132">
        <f>SUM(AA198:AA201)</f>
        <v>0</v>
      </c>
      <c r="AR197" s="133" t="s">
        <v>85</v>
      </c>
      <c r="AT197" s="134" t="s">
        <v>76</v>
      </c>
      <c r="AU197" s="134" t="s">
        <v>85</v>
      </c>
      <c r="AY197" s="133" t="s">
        <v>187</v>
      </c>
      <c r="BK197" s="135">
        <f>SUM(BK198:BK201)</f>
        <v>728.01</v>
      </c>
    </row>
    <row r="198" spans="2:65" s="1" customFormat="1" ht="44.25" customHeight="1">
      <c r="B198" s="137"/>
      <c r="C198" s="138" t="s">
        <v>534</v>
      </c>
      <c r="D198" s="138" t="s">
        <v>188</v>
      </c>
      <c r="E198" s="139" t="s">
        <v>535</v>
      </c>
      <c r="F198" s="210" t="s">
        <v>536</v>
      </c>
      <c r="G198" s="210"/>
      <c r="H198" s="210"/>
      <c r="I198" s="210"/>
      <c r="J198" s="140" t="s">
        <v>217</v>
      </c>
      <c r="K198" s="141">
        <v>1.25</v>
      </c>
      <c r="L198" s="211">
        <v>274.5</v>
      </c>
      <c r="M198" s="211"/>
      <c r="N198" s="211">
        <f>ROUND(L198*K198,2)</f>
        <v>343.13</v>
      </c>
      <c r="O198" s="211"/>
      <c r="P198" s="211"/>
      <c r="Q198" s="211"/>
      <c r="R198" s="142"/>
      <c r="T198" s="143" t="s">
        <v>5</v>
      </c>
      <c r="U198" s="40" t="s">
        <v>42</v>
      </c>
      <c r="V198" s="144">
        <v>0</v>
      </c>
      <c r="W198" s="144">
        <f>V198*K198</f>
        <v>0</v>
      </c>
      <c r="X198" s="144">
        <v>0</v>
      </c>
      <c r="Y198" s="144">
        <f>X198*K198</f>
        <v>0</v>
      </c>
      <c r="Z198" s="144">
        <v>0</v>
      </c>
      <c r="AA198" s="145">
        <f>Z198*K198</f>
        <v>0</v>
      </c>
      <c r="AR198" s="17" t="s">
        <v>192</v>
      </c>
      <c r="AT198" s="17" t="s">
        <v>188</v>
      </c>
      <c r="AU198" s="17" t="s">
        <v>150</v>
      </c>
      <c r="AY198" s="17" t="s">
        <v>187</v>
      </c>
      <c r="BE198" s="146">
        <f>IF(U198="základní",N198,0)</f>
        <v>343.13</v>
      </c>
      <c r="BF198" s="146">
        <f>IF(U198="snížená",N198,0)</f>
        <v>0</v>
      </c>
      <c r="BG198" s="146">
        <f>IF(U198="zákl. přenesená",N198,0)</f>
        <v>0</v>
      </c>
      <c r="BH198" s="146">
        <f>IF(U198="sníž. přenesená",N198,0)</f>
        <v>0</v>
      </c>
      <c r="BI198" s="146">
        <f>IF(U198="nulová",N198,0)</f>
        <v>0</v>
      </c>
      <c r="BJ198" s="17" t="s">
        <v>85</v>
      </c>
      <c r="BK198" s="146">
        <f>ROUND(L198*K198,2)</f>
        <v>343.13</v>
      </c>
      <c r="BL198" s="17" t="s">
        <v>192</v>
      </c>
      <c r="BM198" s="17" t="s">
        <v>537</v>
      </c>
    </row>
    <row r="199" spans="2:65" s="1" customFormat="1" ht="31.5" customHeight="1">
      <c r="B199" s="137"/>
      <c r="C199" s="138" t="s">
        <v>538</v>
      </c>
      <c r="D199" s="138" t="s">
        <v>188</v>
      </c>
      <c r="E199" s="139" t="s">
        <v>539</v>
      </c>
      <c r="F199" s="210" t="s">
        <v>540</v>
      </c>
      <c r="G199" s="210"/>
      <c r="H199" s="210"/>
      <c r="I199" s="210"/>
      <c r="J199" s="140" t="s">
        <v>217</v>
      </c>
      <c r="K199" s="141">
        <v>1.25</v>
      </c>
      <c r="L199" s="211">
        <v>18.5</v>
      </c>
      <c r="M199" s="211"/>
      <c r="N199" s="211">
        <f>ROUND(L199*K199,2)</f>
        <v>23.13</v>
      </c>
      <c r="O199" s="211"/>
      <c r="P199" s="211"/>
      <c r="Q199" s="211"/>
      <c r="R199" s="142"/>
      <c r="T199" s="143" t="s">
        <v>5</v>
      </c>
      <c r="U199" s="40" t="s">
        <v>42</v>
      </c>
      <c r="V199" s="144">
        <v>0</v>
      </c>
      <c r="W199" s="144">
        <f>V199*K199</f>
        <v>0</v>
      </c>
      <c r="X199" s="144">
        <v>0</v>
      </c>
      <c r="Y199" s="144">
        <f>X199*K199</f>
        <v>0</v>
      </c>
      <c r="Z199" s="144">
        <v>0</v>
      </c>
      <c r="AA199" s="145">
        <f>Z199*K199</f>
        <v>0</v>
      </c>
      <c r="AR199" s="17" t="s">
        <v>192</v>
      </c>
      <c r="AT199" s="17" t="s">
        <v>188</v>
      </c>
      <c r="AU199" s="17" t="s">
        <v>150</v>
      </c>
      <c r="AY199" s="17" t="s">
        <v>187</v>
      </c>
      <c r="BE199" s="146">
        <f>IF(U199="základní",N199,0)</f>
        <v>23.13</v>
      </c>
      <c r="BF199" s="146">
        <f>IF(U199="snížená",N199,0)</f>
        <v>0</v>
      </c>
      <c r="BG199" s="146">
        <f>IF(U199="zákl. přenesená",N199,0)</f>
        <v>0</v>
      </c>
      <c r="BH199" s="146">
        <f>IF(U199="sníž. přenesená",N199,0)</f>
        <v>0</v>
      </c>
      <c r="BI199" s="146">
        <f>IF(U199="nulová",N199,0)</f>
        <v>0</v>
      </c>
      <c r="BJ199" s="17" t="s">
        <v>85</v>
      </c>
      <c r="BK199" s="146">
        <f>ROUND(L199*K199,2)</f>
        <v>23.13</v>
      </c>
      <c r="BL199" s="17" t="s">
        <v>192</v>
      </c>
      <c r="BM199" s="17" t="s">
        <v>541</v>
      </c>
    </row>
    <row r="200" spans="2:65" s="1" customFormat="1" ht="22.5" customHeight="1">
      <c r="B200" s="137"/>
      <c r="C200" s="138" t="s">
        <v>542</v>
      </c>
      <c r="D200" s="138" t="s">
        <v>188</v>
      </c>
      <c r="E200" s="139" t="s">
        <v>543</v>
      </c>
      <c r="F200" s="210" t="s">
        <v>544</v>
      </c>
      <c r="G200" s="210"/>
      <c r="H200" s="210"/>
      <c r="I200" s="210"/>
      <c r="J200" s="140" t="s">
        <v>217</v>
      </c>
      <c r="K200" s="141">
        <v>1.25</v>
      </c>
      <c r="L200" s="211">
        <v>97.4</v>
      </c>
      <c r="M200" s="211"/>
      <c r="N200" s="211">
        <f>ROUND(L200*K200,2)</f>
        <v>121.75</v>
      </c>
      <c r="O200" s="211"/>
      <c r="P200" s="211"/>
      <c r="Q200" s="211"/>
      <c r="R200" s="142"/>
      <c r="T200" s="143" t="s">
        <v>5</v>
      </c>
      <c r="U200" s="40" t="s">
        <v>42</v>
      </c>
      <c r="V200" s="144">
        <v>0</v>
      </c>
      <c r="W200" s="144">
        <f>V200*K200</f>
        <v>0</v>
      </c>
      <c r="X200" s="144">
        <v>0</v>
      </c>
      <c r="Y200" s="144">
        <f>X200*K200</f>
        <v>0</v>
      </c>
      <c r="Z200" s="144">
        <v>0</v>
      </c>
      <c r="AA200" s="145">
        <f>Z200*K200</f>
        <v>0</v>
      </c>
      <c r="AR200" s="17" t="s">
        <v>192</v>
      </c>
      <c r="AT200" s="17" t="s">
        <v>188</v>
      </c>
      <c r="AU200" s="17" t="s">
        <v>150</v>
      </c>
      <c r="AY200" s="17" t="s">
        <v>187</v>
      </c>
      <c r="BE200" s="146">
        <f>IF(U200="základní",N200,0)</f>
        <v>121.75</v>
      </c>
      <c r="BF200" s="146">
        <f>IF(U200="snížená",N200,0)</f>
        <v>0</v>
      </c>
      <c r="BG200" s="146">
        <f>IF(U200="zákl. přenesená",N200,0)</f>
        <v>0</v>
      </c>
      <c r="BH200" s="146">
        <f>IF(U200="sníž. přenesená",N200,0)</f>
        <v>0</v>
      </c>
      <c r="BI200" s="146">
        <f>IF(U200="nulová",N200,0)</f>
        <v>0</v>
      </c>
      <c r="BJ200" s="17" t="s">
        <v>85</v>
      </c>
      <c r="BK200" s="146">
        <f>ROUND(L200*K200,2)</f>
        <v>121.75</v>
      </c>
      <c r="BL200" s="17" t="s">
        <v>192</v>
      </c>
      <c r="BM200" s="17" t="s">
        <v>545</v>
      </c>
    </row>
    <row r="201" spans="2:65" s="1" customFormat="1" ht="31.5" customHeight="1">
      <c r="B201" s="137"/>
      <c r="C201" s="138" t="s">
        <v>546</v>
      </c>
      <c r="D201" s="138" t="s">
        <v>188</v>
      </c>
      <c r="E201" s="139" t="s">
        <v>547</v>
      </c>
      <c r="F201" s="210" t="s">
        <v>548</v>
      </c>
      <c r="G201" s="210"/>
      <c r="H201" s="210"/>
      <c r="I201" s="210"/>
      <c r="J201" s="140" t="s">
        <v>217</v>
      </c>
      <c r="K201" s="141">
        <v>0.75</v>
      </c>
      <c r="L201" s="211">
        <v>320</v>
      </c>
      <c r="M201" s="211"/>
      <c r="N201" s="211">
        <f>ROUND(L201*K201,2)</f>
        <v>240</v>
      </c>
      <c r="O201" s="211"/>
      <c r="P201" s="211"/>
      <c r="Q201" s="211"/>
      <c r="R201" s="142"/>
      <c r="T201" s="143" t="s">
        <v>5</v>
      </c>
      <c r="U201" s="147" t="s">
        <v>42</v>
      </c>
      <c r="V201" s="148">
        <v>0</v>
      </c>
      <c r="W201" s="148">
        <f>V201*K201</f>
        <v>0</v>
      </c>
      <c r="X201" s="148">
        <v>0</v>
      </c>
      <c r="Y201" s="148">
        <f>X201*K201</f>
        <v>0</v>
      </c>
      <c r="Z201" s="148">
        <v>0</v>
      </c>
      <c r="AA201" s="149">
        <f>Z201*K201</f>
        <v>0</v>
      </c>
      <c r="AR201" s="17" t="s">
        <v>192</v>
      </c>
      <c r="AT201" s="17" t="s">
        <v>188</v>
      </c>
      <c r="AU201" s="17" t="s">
        <v>150</v>
      </c>
      <c r="AY201" s="17" t="s">
        <v>187</v>
      </c>
      <c r="BE201" s="146">
        <f>IF(U201="základní",N201,0)</f>
        <v>240</v>
      </c>
      <c r="BF201" s="146">
        <f>IF(U201="snížená",N201,0)</f>
        <v>0</v>
      </c>
      <c r="BG201" s="146">
        <f>IF(U201="zákl. přenesená",N201,0)</f>
        <v>0</v>
      </c>
      <c r="BH201" s="146">
        <f>IF(U201="sníž. přenesená",N201,0)</f>
        <v>0</v>
      </c>
      <c r="BI201" s="146">
        <f>IF(U201="nulová",N201,0)</f>
        <v>0</v>
      </c>
      <c r="BJ201" s="17" t="s">
        <v>85</v>
      </c>
      <c r="BK201" s="146">
        <f>ROUND(L201*K201,2)</f>
        <v>240</v>
      </c>
      <c r="BL201" s="17" t="s">
        <v>192</v>
      </c>
      <c r="BM201" s="17" t="s">
        <v>549</v>
      </c>
    </row>
    <row r="202" spans="2:18" s="1" customFormat="1" ht="6.95" customHeight="1"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</sheetData>
  <mergeCells count="287">
    <mergeCell ref="H1:K1"/>
    <mergeCell ref="S2:AC2"/>
    <mergeCell ref="F201:I201"/>
    <mergeCell ref="L201:M201"/>
    <mergeCell ref="N201:Q201"/>
    <mergeCell ref="N119:Q119"/>
    <mergeCell ref="N120:Q120"/>
    <mergeCell ref="N121:Q121"/>
    <mergeCell ref="N128:Q128"/>
    <mergeCell ref="N141:Q141"/>
    <mergeCell ref="N146:Q146"/>
    <mergeCell ref="N178:Q178"/>
    <mergeCell ref="N183:Q183"/>
    <mergeCell ref="N188:Q188"/>
    <mergeCell ref="N193:Q193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550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362595.69000000006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N101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362595.69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ROUND((SUM(BE101:BE102)+SUM(BE120:BE186)),2)</f>
        <v>362595.69</v>
      </c>
      <c r="I32" s="193"/>
      <c r="J32" s="193"/>
      <c r="K32" s="32"/>
      <c r="L32" s="32"/>
      <c r="M32" s="196">
        <f>ROUND(ROUND((SUM(BE101:BE102)+SUM(BE120:BE186)),2)*F32,2)</f>
        <v>76145.09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ROUND((SUM(BF101:BF102)+SUM(BF120:BF186)),2)</f>
        <v>0</v>
      </c>
      <c r="I33" s="193"/>
      <c r="J33" s="193"/>
      <c r="K33" s="32"/>
      <c r="L33" s="32"/>
      <c r="M33" s="196">
        <f>ROUND(ROUND((SUM(BF101:BF102)+SUM(BF120:BF186)),2)*F33,2)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ROUND((SUM(BG101:BG102)+SUM(BG120:BG186)),2)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ROUND((SUM(BH101:BH102)+SUM(BH120:BH186)),2)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ROUND((SUM(BI101:BI102)+SUM(BI120:BI186)),2)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438740.78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2017-001-03 - Základy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N120</f>
        <v>362595.69000000006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N121</f>
        <v>318608.92000000004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163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N122</f>
        <v>95282.89000000001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551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N139</f>
        <v>145652.18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552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N148</f>
        <v>3336.6699999999996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553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N152</f>
        <v>16330.15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554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N156</f>
        <v>1487.29</v>
      </c>
      <c r="O94" s="205"/>
      <c r="P94" s="205"/>
      <c r="Q94" s="205"/>
      <c r="R94" s="116"/>
    </row>
    <row r="95" spans="2:18" s="7" customFormat="1" ht="19.9" customHeight="1">
      <c r="B95" s="113"/>
      <c r="C95" s="114"/>
      <c r="D95" s="115" t="s">
        <v>555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4">
        <f>N160</f>
        <v>56519.74</v>
      </c>
      <c r="O95" s="205"/>
      <c r="P95" s="205"/>
      <c r="Q95" s="205"/>
      <c r="R95" s="116"/>
    </row>
    <row r="96" spans="2:18" s="6" customFormat="1" ht="24.95" customHeight="1">
      <c r="B96" s="109"/>
      <c r="C96" s="110"/>
      <c r="D96" s="111" t="s">
        <v>168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02">
        <f>N162</f>
        <v>43986.770000000004</v>
      </c>
      <c r="O96" s="203"/>
      <c r="P96" s="203"/>
      <c r="Q96" s="203"/>
      <c r="R96" s="112"/>
    </row>
    <row r="97" spans="2:18" s="7" customFormat="1" ht="19.9" customHeight="1">
      <c r="B97" s="113"/>
      <c r="C97" s="114"/>
      <c r="D97" s="115" t="s">
        <v>556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04">
        <f>N163</f>
        <v>25255.660000000007</v>
      </c>
      <c r="O97" s="205"/>
      <c r="P97" s="205"/>
      <c r="Q97" s="205"/>
      <c r="R97" s="116"/>
    </row>
    <row r="98" spans="2:18" s="7" customFormat="1" ht="19.9" customHeight="1">
      <c r="B98" s="113"/>
      <c r="C98" s="114"/>
      <c r="D98" s="115" t="s">
        <v>169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04">
        <f>N177</f>
        <v>17587.809999999998</v>
      </c>
      <c r="O98" s="205"/>
      <c r="P98" s="205"/>
      <c r="Q98" s="205"/>
      <c r="R98" s="116"/>
    </row>
    <row r="99" spans="2:18" s="7" customFormat="1" ht="19.9" customHeight="1">
      <c r="B99" s="113"/>
      <c r="C99" s="114"/>
      <c r="D99" s="115" t="s">
        <v>557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04">
        <f>N182</f>
        <v>1143.3</v>
      </c>
      <c r="O99" s="205"/>
      <c r="P99" s="205"/>
      <c r="Q99" s="205"/>
      <c r="R99" s="116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08" t="s">
        <v>172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01">
        <v>0</v>
      </c>
      <c r="O101" s="206"/>
      <c r="P101" s="206"/>
      <c r="Q101" s="206"/>
      <c r="R101" s="33"/>
      <c r="T101" s="117"/>
      <c r="U101" s="118" t="s">
        <v>41</v>
      </c>
    </row>
    <row r="102" spans="2:18" s="1" customFormat="1" ht="18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29.25" customHeight="1">
      <c r="B103" s="31"/>
      <c r="C103" s="99" t="s">
        <v>144</v>
      </c>
      <c r="D103" s="100"/>
      <c r="E103" s="100"/>
      <c r="F103" s="100"/>
      <c r="G103" s="100"/>
      <c r="H103" s="100"/>
      <c r="I103" s="100"/>
      <c r="J103" s="100"/>
      <c r="K103" s="100"/>
      <c r="L103" s="188">
        <f>ROUND(SUM(N88+N101),2)</f>
        <v>362595.69</v>
      </c>
      <c r="M103" s="188"/>
      <c r="N103" s="188"/>
      <c r="O103" s="188"/>
      <c r="P103" s="188"/>
      <c r="Q103" s="188"/>
      <c r="R103" s="33"/>
    </row>
    <row r="104" spans="2:18" s="1" customFormat="1" ht="6.95" customHeight="1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18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18" s="1" customFormat="1" ht="36.95" customHeight="1">
      <c r="B109" s="31"/>
      <c r="C109" s="156" t="s">
        <v>173</v>
      </c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30" customHeight="1">
      <c r="B111" s="31"/>
      <c r="C111" s="28" t="s">
        <v>17</v>
      </c>
      <c r="D111" s="32"/>
      <c r="E111" s="32"/>
      <c r="F111" s="191" t="str">
        <f>F6</f>
        <v>Přístavba garáže hasičské zbrojnice</v>
      </c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32"/>
      <c r="R111" s="33"/>
    </row>
    <row r="112" spans="2:18" s="1" customFormat="1" ht="36.95" customHeight="1">
      <c r="B112" s="31"/>
      <c r="C112" s="65" t="s">
        <v>152</v>
      </c>
      <c r="D112" s="32"/>
      <c r="E112" s="32"/>
      <c r="F112" s="172" t="str">
        <f>F7</f>
        <v>2017-001-03 - Základy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8" customHeight="1">
      <c r="B114" s="31"/>
      <c r="C114" s="28" t="s">
        <v>21</v>
      </c>
      <c r="D114" s="32"/>
      <c r="E114" s="32"/>
      <c r="F114" s="26" t="str">
        <f>F9</f>
        <v>Klecany čp.301</v>
      </c>
      <c r="G114" s="32"/>
      <c r="H114" s="32"/>
      <c r="I114" s="32"/>
      <c r="J114" s="32"/>
      <c r="K114" s="28" t="s">
        <v>23</v>
      </c>
      <c r="L114" s="32"/>
      <c r="M114" s="194" t="str">
        <f>IF(O9="","",O9)</f>
        <v>10. 1. 2017</v>
      </c>
      <c r="N114" s="194"/>
      <c r="O114" s="194"/>
      <c r="P114" s="194"/>
      <c r="Q114" s="32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3.5">
      <c r="B116" s="31"/>
      <c r="C116" s="28" t="s">
        <v>25</v>
      </c>
      <c r="D116" s="32"/>
      <c r="E116" s="32"/>
      <c r="F116" s="26" t="str">
        <f>E12</f>
        <v>Město Klecany Do Klecánek 52/24 PSČ 250 67</v>
      </c>
      <c r="G116" s="32"/>
      <c r="H116" s="32"/>
      <c r="I116" s="32"/>
      <c r="J116" s="32"/>
      <c r="K116" s="28" t="s">
        <v>31</v>
      </c>
      <c r="L116" s="32"/>
      <c r="M116" s="158" t="str">
        <f>E18</f>
        <v>ASLB spol.s.r.o.Dětská 178, Praha 10</v>
      </c>
      <c r="N116" s="158"/>
      <c r="O116" s="158"/>
      <c r="P116" s="158"/>
      <c r="Q116" s="158"/>
      <c r="R116" s="33"/>
    </row>
    <row r="117" spans="2:18" s="1" customFormat="1" ht="14.45" customHeight="1">
      <c r="B117" s="31"/>
      <c r="C117" s="28" t="s">
        <v>29</v>
      </c>
      <c r="D117" s="32"/>
      <c r="E117" s="32"/>
      <c r="F117" s="26" t="str">
        <f>IF(E15="","",E15)</f>
        <v xml:space="preserve"> </v>
      </c>
      <c r="G117" s="32"/>
      <c r="H117" s="32"/>
      <c r="I117" s="32"/>
      <c r="J117" s="32"/>
      <c r="K117" s="28" t="s">
        <v>34</v>
      </c>
      <c r="L117" s="32"/>
      <c r="M117" s="158" t="str">
        <f>E21</f>
        <v>Ing. Dana Mlejnková</v>
      </c>
      <c r="N117" s="158"/>
      <c r="O117" s="158"/>
      <c r="P117" s="158"/>
      <c r="Q117" s="158"/>
      <c r="R117" s="33"/>
    </row>
    <row r="118" spans="2:18" s="1" customFormat="1" ht="10.3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7" s="8" customFormat="1" ht="29.25" customHeight="1">
      <c r="B119" s="119"/>
      <c r="C119" s="120" t="s">
        <v>174</v>
      </c>
      <c r="D119" s="121" t="s">
        <v>175</v>
      </c>
      <c r="E119" s="121" t="s">
        <v>59</v>
      </c>
      <c r="F119" s="207" t="s">
        <v>176</v>
      </c>
      <c r="G119" s="207"/>
      <c r="H119" s="207"/>
      <c r="I119" s="207"/>
      <c r="J119" s="121" t="s">
        <v>177</v>
      </c>
      <c r="K119" s="121" t="s">
        <v>178</v>
      </c>
      <c r="L119" s="208" t="s">
        <v>179</v>
      </c>
      <c r="M119" s="208"/>
      <c r="N119" s="207" t="s">
        <v>159</v>
      </c>
      <c r="O119" s="207"/>
      <c r="P119" s="207"/>
      <c r="Q119" s="209"/>
      <c r="R119" s="122"/>
      <c r="T119" s="72" t="s">
        <v>180</v>
      </c>
      <c r="U119" s="73" t="s">
        <v>41</v>
      </c>
      <c r="V119" s="73" t="s">
        <v>181</v>
      </c>
      <c r="W119" s="73" t="s">
        <v>182</v>
      </c>
      <c r="X119" s="73" t="s">
        <v>183</v>
      </c>
      <c r="Y119" s="73" t="s">
        <v>184</v>
      </c>
      <c r="Z119" s="73" t="s">
        <v>185</v>
      </c>
      <c r="AA119" s="74" t="s">
        <v>186</v>
      </c>
    </row>
    <row r="120" spans="2:63" s="1" customFormat="1" ht="29.25" customHeight="1">
      <c r="B120" s="31"/>
      <c r="C120" s="76" t="s">
        <v>155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12">
        <f>BK120</f>
        <v>362595.69000000006</v>
      </c>
      <c r="O120" s="213"/>
      <c r="P120" s="213"/>
      <c r="Q120" s="213"/>
      <c r="R120" s="33"/>
      <c r="T120" s="75"/>
      <c r="U120" s="47"/>
      <c r="V120" s="47"/>
      <c r="W120" s="123">
        <f>W121+W162</f>
        <v>612.7886690000001</v>
      </c>
      <c r="X120" s="47"/>
      <c r="Y120" s="123">
        <f>Y121+Y162</f>
        <v>257.95578603999996</v>
      </c>
      <c r="Z120" s="47"/>
      <c r="AA120" s="124">
        <f>AA121+AA162</f>
        <v>0</v>
      </c>
      <c r="AT120" s="17" t="s">
        <v>76</v>
      </c>
      <c r="AU120" s="17" t="s">
        <v>161</v>
      </c>
      <c r="BK120" s="125">
        <f>BK121+BK162</f>
        <v>362595.69000000006</v>
      </c>
    </row>
    <row r="121" spans="2:63" s="9" customFormat="1" ht="37.35" customHeight="1">
      <c r="B121" s="126"/>
      <c r="C121" s="127"/>
      <c r="D121" s="128" t="s">
        <v>162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14">
        <f>BK121</f>
        <v>318608.92000000004</v>
      </c>
      <c r="O121" s="202"/>
      <c r="P121" s="202"/>
      <c r="Q121" s="202"/>
      <c r="R121" s="129"/>
      <c r="T121" s="130"/>
      <c r="U121" s="127"/>
      <c r="V121" s="127"/>
      <c r="W121" s="131">
        <f>W122+W139+W148+W152+W156+W160</f>
        <v>575.0975720000001</v>
      </c>
      <c r="X121" s="127"/>
      <c r="Y121" s="131">
        <f>Y122+Y139+Y148+Y152+Y156+Y160</f>
        <v>257.32904077999996</v>
      </c>
      <c r="Z121" s="127"/>
      <c r="AA121" s="132">
        <f>AA122+AA139+AA148+AA152+AA156+AA160</f>
        <v>0</v>
      </c>
      <c r="AR121" s="133" t="s">
        <v>85</v>
      </c>
      <c r="AT121" s="134" t="s">
        <v>76</v>
      </c>
      <c r="AU121" s="134" t="s">
        <v>77</v>
      </c>
      <c r="AY121" s="133" t="s">
        <v>187</v>
      </c>
      <c r="BK121" s="135">
        <f>BK122+BK139+BK148+BK152+BK156+BK160</f>
        <v>318608.92000000004</v>
      </c>
    </row>
    <row r="122" spans="2:63" s="9" customFormat="1" ht="19.9" customHeight="1">
      <c r="B122" s="126"/>
      <c r="C122" s="127"/>
      <c r="D122" s="136" t="s">
        <v>163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15">
        <f>BK122</f>
        <v>95282.89000000001</v>
      </c>
      <c r="O122" s="216"/>
      <c r="P122" s="216"/>
      <c r="Q122" s="216"/>
      <c r="R122" s="129"/>
      <c r="T122" s="130"/>
      <c r="U122" s="127"/>
      <c r="V122" s="127"/>
      <c r="W122" s="131">
        <f>SUM(W123:W138)</f>
        <v>233.50113600000006</v>
      </c>
      <c r="X122" s="127"/>
      <c r="Y122" s="131">
        <f>SUM(Y123:Y138)</f>
        <v>43.275</v>
      </c>
      <c r="Z122" s="127"/>
      <c r="AA122" s="132">
        <f>SUM(AA123:AA138)</f>
        <v>0</v>
      </c>
      <c r="AR122" s="133" t="s">
        <v>85</v>
      </c>
      <c r="AT122" s="134" t="s">
        <v>76</v>
      </c>
      <c r="AU122" s="134" t="s">
        <v>85</v>
      </c>
      <c r="AY122" s="133" t="s">
        <v>187</v>
      </c>
      <c r="BK122" s="135">
        <f>SUM(BK123:BK138)</f>
        <v>95282.89000000001</v>
      </c>
    </row>
    <row r="123" spans="2:65" s="1" customFormat="1" ht="31.5" customHeight="1">
      <c r="B123" s="137"/>
      <c r="C123" s="138" t="s">
        <v>85</v>
      </c>
      <c r="D123" s="138" t="s">
        <v>188</v>
      </c>
      <c r="E123" s="139" t="s">
        <v>558</v>
      </c>
      <c r="F123" s="210" t="s">
        <v>559</v>
      </c>
      <c r="G123" s="210"/>
      <c r="H123" s="210"/>
      <c r="I123" s="210"/>
      <c r="J123" s="140" t="s">
        <v>300</v>
      </c>
      <c r="K123" s="141">
        <v>70.5</v>
      </c>
      <c r="L123" s="211">
        <v>29.21</v>
      </c>
      <c r="M123" s="211"/>
      <c r="N123" s="211">
        <f aca="true" t="shared" si="0" ref="N123:N138">ROUND(L123*K123,2)</f>
        <v>2059.31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0.097</v>
      </c>
      <c r="W123" s="144">
        <f aca="true" t="shared" si="1" ref="W123:W138">V123*K123</f>
        <v>6.8385</v>
      </c>
      <c r="X123" s="144">
        <v>0</v>
      </c>
      <c r="Y123" s="144">
        <f aca="true" t="shared" si="2" ref="Y123:Y138">X123*K123</f>
        <v>0</v>
      </c>
      <c r="Z123" s="144">
        <v>0</v>
      </c>
      <c r="AA123" s="145">
        <f aca="true" t="shared" si="3" ref="AA123:AA138">Z123*K123</f>
        <v>0</v>
      </c>
      <c r="AR123" s="17" t="s">
        <v>192</v>
      </c>
      <c r="AT123" s="17" t="s">
        <v>188</v>
      </c>
      <c r="AU123" s="17" t="s">
        <v>150</v>
      </c>
      <c r="AY123" s="17" t="s">
        <v>187</v>
      </c>
      <c r="BE123" s="146">
        <f aca="true" t="shared" si="4" ref="BE123:BE138">IF(U123="základní",N123,0)</f>
        <v>2059.31</v>
      </c>
      <c r="BF123" s="146">
        <f aca="true" t="shared" si="5" ref="BF123:BF138">IF(U123="snížená",N123,0)</f>
        <v>0</v>
      </c>
      <c r="BG123" s="146">
        <f aca="true" t="shared" si="6" ref="BG123:BG138">IF(U123="zákl. přenesená",N123,0)</f>
        <v>0</v>
      </c>
      <c r="BH123" s="146">
        <f aca="true" t="shared" si="7" ref="BH123:BH138">IF(U123="sníž. přenesená",N123,0)</f>
        <v>0</v>
      </c>
      <c r="BI123" s="146">
        <f aca="true" t="shared" si="8" ref="BI123:BI138">IF(U123="nulová",N123,0)</f>
        <v>0</v>
      </c>
      <c r="BJ123" s="17" t="s">
        <v>85</v>
      </c>
      <c r="BK123" s="146">
        <f aca="true" t="shared" si="9" ref="BK123:BK138">ROUND(L123*K123,2)</f>
        <v>2059.31</v>
      </c>
      <c r="BL123" s="17" t="s">
        <v>192</v>
      </c>
      <c r="BM123" s="17" t="s">
        <v>560</v>
      </c>
    </row>
    <row r="124" spans="2:65" s="1" customFormat="1" ht="31.5" customHeight="1">
      <c r="B124" s="137"/>
      <c r="C124" s="138" t="s">
        <v>150</v>
      </c>
      <c r="D124" s="138" t="s">
        <v>188</v>
      </c>
      <c r="E124" s="139" t="s">
        <v>561</v>
      </c>
      <c r="F124" s="210" t="s">
        <v>562</v>
      </c>
      <c r="G124" s="210"/>
      <c r="H124" s="210"/>
      <c r="I124" s="210"/>
      <c r="J124" s="140" t="s">
        <v>300</v>
      </c>
      <c r="K124" s="141">
        <v>2.1</v>
      </c>
      <c r="L124" s="211">
        <v>123.98</v>
      </c>
      <c r="M124" s="211"/>
      <c r="N124" s="211">
        <f t="shared" si="0"/>
        <v>260.36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0.368</v>
      </c>
      <c r="W124" s="144">
        <f t="shared" si="1"/>
        <v>0.7728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 t="shared" si="4"/>
        <v>260.36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85</v>
      </c>
      <c r="BK124" s="146">
        <f t="shared" si="9"/>
        <v>260.36</v>
      </c>
      <c r="BL124" s="17" t="s">
        <v>192</v>
      </c>
      <c r="BM124" s="17" t="s">
        <v>563</v>
      </c>
    </row>
    <row r="125" spans="2:65" s="1" customFormat="1" ht="31.5" customHeight="1">
      <c r="B125" s="137"/>
      <c r="C125" s="138" t="s">
        <v>198</v>
      </c>
      <c r="D125" s="138" t="s">
        <v>188</v>
      </c>
      <c r="E125" s="139" t="s">
        <v>302</v>
      </c>
      <c r="F125" s="210" t="s">
        <v>303</v>
      </c>
      <c r="G125" s="210"/>
      <c r="H125" s="210"/>
      <c r="I125" s="210"/>
      <c r="J125" s="140" t="s">
        <v>300</v>
      </c>
      <c r="K125" s="141">
        <v>2.1</v>
      </c>
      <c r="L125" s="211">
        <v>27.54</v>
      </c>
      <c r="M125" s="211"/>
      <c r="N125" s="211">
        <f t="shared" si="0"/>
        <v>57.83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0.058</v>
      </c>
      <c r="W125" s="144">
        <f t="shared" si="1"/>
        <v>0.1218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192</v>
      </c>
      <c r="AT125" s="17" t="s">
        <v>188</v>
      </c>
      <c r="AU125" s="17" t="s">
        <v>150</v>
      </c>
      <c r="AY125" s="17" t="s">
        <v>187</v>
      </c>
      <c r="BE125" s="146">
        <f t="shared" si="4"/>
        <v>57.83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85</v>
      </c>
      <c r="BK125" s="146">
        <f t="shared" si="9"/>
        <v>57.83</v>
      </c>
      <c r="BL125" s="17" t="s">
        <v>192</v>
      </c>
      <c r="BM125" s="17" t="s">
        <v>564</v>
      </c>
    </row>
    <row r="126" spans="2:65" s="1" customFormat="1" ht="31.5" customHeight="1">
      <c r="B126" s="137"/>
      <c r="C126" s="138" t="s">
        <v>192</v>
      </c>
      <c r="D126" s="138" t="s">
        <v>188</v>
      </c>
      <c r="E126" s="139" t="s">
        <v>565</v>
      </c>
      <c r="F126" s="210" t="s">
        <v>566</v>
      </c>
      <c r="G126" s="210"/>
      <c r="H126" s="210"/>
      <c r="I126" s="210"/>
      <c r="J126" s="140" t="s">
        <v>300</v>
      </c>
      <c r="K126" s="141">
        <v>21.546</v>
      </c>
      <c r="L126" s="211">
        <v>629.1</v>
      </c>
      <c r="M126" s="211"/>
      <c r="N126" s="211">
        <f t="shared" si="0"/>
        <v>13554.59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2.94</v>
      </c>
      <c r="W126" s="144">
        <f t="shared" si="1"/>
        <v>63.34524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 t="shared" si="4"/>
        <v>13554.59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85</v>
      </c>
      <c r="BK126" s="146">
        <f t="shared" si="9"/>
        <v>13554.59</v>
      </c>
      <c r="BL126" s="17" t="s">
        <v>192</v>
      </c>
      <c r="BM126" s="17" t="s">
        <v>567</v>
      </c>
    </row>
    <row r="127" spans="2:65" s="1" customFormat="1" ht="31.5" customHeight="1">
      <c r="B127" s="137"/>
      <c r="C127" s="138" t="s">
        <v>206</v>
      </c>
      <c r="D127" s="138" t="s">
        <v>188</v>
      </c>
      <c r="E127" s="139" t="s">
        <v>568</v>
      </c>
      <c r="F127" s="210" t="s">
        <v>569</v>
      </c>
      <c r="G127" s="210"/>
      <c r="H127" s="210"/>
      <c r="I127" s="210"/>
      <c r="J127" s="140" t="s">
        <v>300</v>
      </c>
      <c r="K127" s="141">
        <v>21.546</v>
      </c>
      <c r="L127" s="211">
        <v>171.18</v>
      </c>
      <c r="M127" s="211"/>
      <c r="N127" s="211">
        <f t="shared" si="0"/>
        <v>3688.24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0.8</v>
      </c>
      <c r="W127" s="144">
        <f t="shared" si="1"/>
        <v>17.2368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192</v>
      </c>
      <c r="AT127" s="17" t="s">
        <v>188</v>
      </c>
      <c r="AU127" s="17" t="s">
        <v>150</v>
      </c>
      <c r="AY127" s="17" t="s">
        <v>187</v>
      </c>
      <c r="BE127" s="146">
        <f t="shared" si="4"/>
        <v>3688.24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85</v>
      </c>
      <c r="BK127" s="146">
        <f t="shared" si="9"/>
        <v>3688.24</v>
      </c>
      <c r="BL127" s="17" t="s">
        <v>192</v>
      </c>
      <c r="BM127" s="17" t="s">
        <v>570</v>
      </c>
    </row>
    <row r="128" spans="2:65" s="1" customFormat="1" ht="31.5" customHeight="1">
      <c r="B128" s="137"/>
      <c r="C128" s="138" t="s">
        <v>210</v>
      </c>
      <c r="D128" s="138" t="s">
        <v>188</v>
      </c>
      <c r="E128" s="139" t="s">
        <v>571</v>
      </c>
      <c r="F128" s="210" t="s">
        <v>572</v>
      </c>
      <c r="G128" s="210"/>
      <c r="H128" s="210"/>
      <c r="I128" s="210"/>
      <c r="J128" s="140" t="s">
        <v>300</v>
      </c>
      <c r="K128" s="141">
        <v>78.546</v>
      </c>
      <c r="L128" s="211">
        <v>81.74</v>
      </c>
      <c r="M128" s="211"/>
      <c r="N128" s="211">
        <f t="shared" si="0"/>
        <v>6420.35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0.382</v>
      </c>
      <c r="W128" s="144">
        <f t="shared" si="1"/>
        <v>30.004572000000003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192</v>
      </c>
      <c r="AT128" s="17" t="s">
        <v>188</v>
      </c>
      <c r="AU128" s="17" t="s">
        <v>150</v>
      </c>
      <c r="AY128" s="17" t="s">
        <v>187</v>
      </c>
      <c r="BE128" s="146">
        <f t="shared" si="4"/>
        <v>6420.35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85</v>
      </c>
      <c r="BK128" s="146">
        <f t="shared" si="9"/>
        <v>6420.35</v>
      </c>
      <c r="BL128" s="17" t="s">
        <v>192</v>
      </c>
      <c r="BM128" s="17" t="s">
        <v>573</v>
      </c>
    </row>
    <row r="129" spans="2:65" s="1" customFormat="1" ht="31.5" customHeight="1">
      <c r="B129" s="137"/>
      <c r="C129" s="138" t="s">
        <v>214</v>
      </c>
      <c r="D129" s="138" t="s">
        <v>188</v>
      </c>
      <c r="E129" s="139" t="s">
        <v>574</v>
      </c>
      <c r="F129" s="210" t="s">
        <v>575</v>
      </c>
      <c r="G129" s="210"/>
      <c r="H129" s="210"/>
      <c r="I129" s="210"/>
      <c r="J129" s="140" t="s">
        <v>300</v>
      </c>
      <c r="K129" s="141">
        <v>78.546</v>
      </c>
      <c r="L129" s="211">
        <v>74.46</v>
      </c>
      <c r="M129" s="211"/>
      <c r="N129" s="211">
        <f t="shared" si="0"/>
        <v>5848.54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0.348</v>
      </c>
      <c r="W129" s="144">
        <f t="shared" si="1"/>
        <v>27.334008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192</v>
      </c>
      <c r="AT129" s="17" t="s">
        <v>188</v>
      </c>
      <c r="AU129" s="17" t="s">
        <v>150</v>
      </c>
      <c r="AY129" s="17" t="s">
        <v>187</v>
      </c>
      <c r="BE129" s="146">
        <f t="shared" si="4"/>
        <v>5848.54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85</v>
      </c>
      <c r="BK129" s="146">
        <f t="shared" si="9"/>
        <v>5848.54</v>
      </c>
      <c r="BL129" s="17" t="s">
        <v>192</v>
      </c>
      <c r="BM129" s="17" t="s">
        <v>576</v>
      </c>
    </row>
    <row r="130" spans="2:65" s="1" customFormat="1" ht="31.5" customHeight="1">
      <c r="B130" s="137"/>
      <c r="C130" s="138" t="s">
        <v>219</v>
      </c>
      <c r="D130" s="138" t="s">
        <v>188</v>
      </c>
      <c r="E130" s="139" t="s">
        <v>371</v>
      </c>
      <c r="F130" s="210" t="s">
        <v>372</v>
      </c>
      <c r="G130" s="210"/>
      <c r="H130" s="210"/>
      <c r="I130" s="210"/>
      <c r="J130" s="140" t="s">
        <v>300</v>
      </c>
      <c r="K130" s="141">
        <v>78.546</v>
      </c>
      <c r="L130" s="211">
        <v>226.52</v>
      </c>
      <c r="M130" s="211"/>
      <c r="N130" s="211">
        <f t="shared" si="0"/>
        <v>17792.24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0.083</v>
      </c>
      <c r="W130" s="144">
        <f t="shared" si="1"/>
        <v>6.519318000000001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192</v>
      </c>
      <c r="AT130" s="17" t="s">
        <v>188</v>
      </c>
      <c r="AU130" s="17" t="s">
        <v>150</v>
      </c>
      <c r="AY130" s="17" t="s">
        <v>187</v>
      </c>
      <c r="BE130" s="146">
        <f t="shared" si="4"/>
        <v>17792.24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85</v>
      </c>
      <c r="BK130" s="146">
        <f t="shared" si="9"/>
        <v>17792.24</v>
      </c>
      <c r="BL130" s="17" t="s">
        <v>192</v>
      </c>
      <c r="BM130" s="17" t="s">
        <v>577</v>
      </c>
    </row>
    <row r="131" spans="2:65" s="1" customFormat="1" ht="44.25" customHeight="1">
      <c r="B131" s="137"/>
      <c r="C131" s="138" t="s">
        <v>223</v>
      </c>
      <c r="D131" s="138" t="s">
        <v>188</v>
      </c>
      <c r="E131" s="139" t="s">
        <v>578</v>
      </c>
      <c r="F131" s="210" t="s">
        <v>579</v>
      </c>
      <c r="G131" s="210"/>
      <c r="H131" s="210"/>
      <c r="I131" s="210"/>
      <c r="J131" s="140" t="s">
        <v>300</v>
      </c>
      <c r="K131" s="141">
        <v>78.546</v>
      </c>
      <c r="L131" s="211">
        <v>17.22</v>
      </c>
      <c r="M131" s="211"/>
      <c r="N131" s="211">
        <f t="shared" si="0"/>
        <v>1352.56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0.004</v>
      </c>
      <c r="W131" s="144">
        <f t="shared" si="1"/>
        <v>0.314184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7" t="s">
        <v>192</v>
      </c>
      <c r="AT131" s="17" t="s">
        <v>188</v>
      </c>
      <c r="AU131" s="17" t="s">
        <v>150</v>
      </c>
      <c r="AY131" s="17" t="s">
        <v>187</v>
      </c>
      <c r="BE131" s="146">
        <f t="shared" si="4"/>
        <v>1352.56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85</v>
      </c>
      <c r="BK131" s="146">
        <f t="shared" si="9"/>
        <v>1352.56</v>
      </c>
      <c r="BL131" s="17" t="s">
        <v>192</v>
      </c>
      <c r="BM131" s="17" t="s">
        <v>580</v>
      </c>
    </row>
    <row r="132" spans="2:65" s="1" customFormat="1" ht="22.5" customHeight="1">
      <c r="B132" s="137"/>
      <c r="C132" s="138" t="s">
        <v>227</v>
      </c>
      <c r="D132" s="138" t="s">
        <v>188</v>
      </c>
      <c r="E132" s="139" t="s">
        <v>375</v>
      </c>
      <c r="F132" s="210" t="s">
        <v>376</v>
      </c>
      <c r="G132" s="210"/>
      <c r="H132" s="210"/>
      <c r="I132" s="210"/>
      <c r="J132" s="140" t="s">
        <v>300</v>
      </c>
      <c r="K132" s="141">
        <v>78.546</v>
      </c>
      <c r="L132" s="211">
        <v>160.07</v>
      </c>
      <c r="M132" s="211"/>
      <c r="N132" s="211">
        <f t="shared" si="0"/>
        <v>12572.86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0.652</v>
      </c>
      <c r="W132" s="144">
        <f t="shared" si="1"/>
        <v>51.21199200000001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7" t="s">
        <v>192</v>
      </c>
      <c r="AT132" s="17" t="s">
        <v>188</v>
      </c>
      <c r="AU132" s="17" t="s">
        <v>150</v>
      </c>
      <c r="AY132" s="17" t="s">
        <v>187</v>
      </c>
      <c r="BE132" s="146">
        <f t="shared" si="4"/>
        <v>12572.86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85</v>
      </c>
      <c r="BK132" s="146">
        <f t="shared" si="9"/>
        <v>12572.86</v>
      </c>
      <c r="BL132" s="17" t="s">
        <v>192</v>
      </c>
      <c r="BM132" s="17" t="s">
        <v>581</v>
      </c>
    </row>
    <row r="133" spans="2:65" s="1" customFormat="1" ht="22.5" customHeight="1">
      <c r="B133" s="137"/>
      <c r="C133" s="138" t="s">
        <v>231</v>
      </c>
      <c r="D133" s="138" t="s">
        <v>188</v>
      </c>
      <c r="E133" s="139" t="s">
        <v>379</v>
      </c>
      <c r="F133" s="210" t="s">
        <v>380</v>
      </c>
      <c r="G133" s="210"/>
      <c r="H133" s="210"/>
      <c r="I133" s="210"/>
      <c r="J133" s="140" t="s">
        <v>300</v>
      </c>
      <c r="K133" s="141">
        <v>78.546</v>
      </c>
      <c r="L133" s="211">
        <v>14.89</v>
      </c>
      <c r="M133" s="211"/>
      <c r="N133" s="211">
        <f t="shared" si="0"/>
        <v>1169.55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0.009</v>
      </c>
      <c r="W133" s="144">
        <f t="shared" si="1"/>
        <v>0.706914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7" t="s">
        <v>192</v>
      </c>
      <c r="AT133" s="17" t="s">
        <v>188</v>
      </c>
      <c r="AU133" s="17" t="s">
        <v>150</v>
      </c>
      <c r="AY133" s="17" t="s">
        <v>187</v>
      </c>
      <c r="BE133" s="146">
        <f t="shared" si="4"/>
        <v>1169.55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85</v>
      </c>
      <c r="BK133" s="146">
        <f t="shared" si="9"/>
        <v>1169.55</v>
      </c>
      <c r="BL133" s="17" t="s">
        <v>192</v>
      </c>
      <c r="BM133" s="17" t="s">
        <v>582</v>
      </c>
    </row>
    <row r="134" spans="2:65" s="1" customFormat="1" ht="31.5" customHeight="1">
      <c r="B134" s="137"/>
      <c r="C134" s="138" t="s">
        <v>235</v>
      </c>
      <c r="D134" s="138" t="s">
        <v>188</v>
      </c>
      <c r="E134" s="139" t="s">
        <v>583</v>
      </c>
      <c r="F134" s="210" t="s">
        <v>384</v>
      </c>
      <c r="G134" s="210"/>
      <c r="H134" s="210"/>
      <c r="I134" s="210"/>
      <c r="J134" s="140" t="s">
        <v>217</v>
      </c>
      <c r="K134" s="141">
        <v>78.546</v>
      </c>
      <c r="L134" s="211">
        <v>140</v>
      </c>
      <c r="M134" s="211"/>
      <c r="N134" s="211">
        <f t="shared" si="0"/>
        <v>10996.44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7" t="s">
        <v>192</v>
      </c>
      <c r="AT134" s="17" t="s">
        <v>188</v>
      </c>
      <c r="AU134" s="17" t="s">
        <v>150</v>
      </c>
      <c r="AY134" s="17" t="s">
        <v>187</v>
      </c>
      <c r="BE134" s="146">
        <f t="shared" si="4"/>
        <v>10996.44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85</v>
      </c>
      <c r="BK134" s="146">
        <f t="shared" si="9"/>
        <v>10996.44</v>
      </c>
      <c r="BL134" s="17" t="s">
        <v>192</v>
      </c>
      <c r="BM134" s="17" t="s">
        <v>584</v>
      </c>
    </row>
    <row r="135" spans="2:65" s="1" customFormat="1" ht="31.5" customHeight="1">
      <c r="B135" s="137"/>
      <c r="C135" s="138" t="s">
        <v>239</v>
      </c>
      <c r="D135" s="138" t="s">
        <v>188</v>
      </c>
      <c r="E135" s="139" t="s">
        <v>387</v>
      </c>
      <c r="F135" s="210" t="s">
        <v>388</v>
      </c>
      <c r="G135" s="210"/>
      <c r="H135" s="210"/>
      <c r="I135" s="210"/>
      <c r="J135" s="140" t="s">
        <v>300</v>
      </c>
      <c r="K135" s="141">
        <v>20.607</v>
      </c>
      <c r="L135" s="211">
        <v>79.47</v>
      </c>
      <c r="M135" s="211"/>
      <c r="N135" s="211">
        <f t="shared" si="0"/>
        <v>1637.64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0.299</v>
      </c>
      <c r="W135" s="144">
        <f t="shared" si="1"/>
        <v>6.161492999999999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7" t="s">
        <v>192</v>
      </c>
      <c r="AT135" s="17" t="s">
        <v>188</v>
      </c>
      <c r="AU135" s="17" t="s">
        <v>150</v>
      </c>
      <c r="AY135" s="17" t="s">
        <v>187</v>
      </c>
      <c r="BE135" s="146">
        <f t="shared" si="4"/>
        <v>1637.64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85</v>
      </c>
      <c r="BK135" s="146">
        <f t="shared" si="9"/>
        <v>1637.64</v>
      </c>
      <c r="BL135" s="17" t="s">
        <v>192</v>
      </c>
      <c r="BM135" s="17" t="s">
        <v>585</v>
      </c>
    </row>
    <row r="136" spans="2:65" s="1" customFormat="1" ht="22.5" customHeight="1">
      <c r="B136" s="137"/>
      <c r="C136" s="150" t="s">
        <v>243</v>
      </c>
      <c r="D136" s="150" t="s">
        <v>323</v>
      </c>
      <c r="E136" s="151" t="s">
        <v>586</v>
      </c>
      <c r="F136" s="222" t="s">
        <v>587</v>
      </c>
      <c r="G136" s="222"/>
      <c r="H136" s="222"/>
      <c r="I136" s="222"/>
      <c r="J136" s="152" t="s">
        <v>217</v>
      </c>
      <c r="K136" s="153">
        <v>43.275</v>
      </c>
      <c r="L136" s="223">
        <v>290</v>
      </c>
      <c r="M136" s="223"/>
      <c r="N136" s="223">
        <f t="shared" si="0"/>
        <v>12549.75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"/>
        <v>0</v>
      </c>
      <c r="X136" s="144">
        <v>1</v>
      </c>
      <c r="Y136" s="144">
        <f t="shared" si="2"/>
        <v>43.275</v>
      </c>
      <c r="Z136" s="144">
        <v>0</v>
      </c>
      <c r="AA136" s="145">
        <f t="shared" si="3"/>
        <v>0</v>
      </c>
      <c r="AR136" s="17" t="s">
        <v>219</v>
      </c>
      <c r="AT136" s="17" t="s">
        <v>323</v>
      </c>
      <c r="AU136" s="17" t="s">
        <v>150</v>
      </c>
      <c r="AY136" s="17" t="s">
        <v>187</v>
      </c>
      <c r="BE136" s="146">
        <f t="shared" si="4"/>
        <v>12549.75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85</v>
      </c>
      <c r="BK136" s="146">
        <f t="shared" si="9"/>
        <v>12549.75</v>
      </c>
      <c r="BL136" s="17" t="s">
        <v>192</v>
      </c>
      <c r="BM136" s="17" t="s">
        <v>588</v>
      </c>
    </row>
    <row r="137" spans="2:65" s="1" customFormat="1" ht="31.5" customHeight="1">
      <c r="B137" s="137"/>
      <c r="C137" s="138" t="s">
        <v>11</v>
      </c>
      <c r="D137" s="138" t="s">
        <v>188</v>
      </c>
      <c r="E137" s="139" t="s">
        <v>589</v>
      </c>
      <c r="F137" s="210" t="s">
        <v>590</v>
      </c>
      <c r="G137" s="210"/>
      <c r="H137" s="210"/>
      <c r="I137" s="210"/>
      <c r="J137" s="140" t="s">
        <v>191</v>
      </c>
      <c r="K137" s="141">
        <v>45</v>
      </c>
      <c r="L137" s="211">
        <v>106.99</v>
      </c>
      <c r="M137" s="211"/>
      <c r="N137" s="211">
        <f t="shared" si="0"/>
        <v>4814.55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0.5</v>
      </c>
      <c r="W137" s="144">
        <f t="shared" si="1"/>
        <v>22.5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7" t="s">
        <v>192</v>
      </c>
      <c r="AT137" s="17" t="s">
        <v>188</v>
      </c>
      <c r="AU137" s="17" t="s">
        <v>150</v>
      </c>
      <c r="AY137" s="17" t="s">
        <v>187</v>
      </c>
      <c r="BE137" s="146">
        <f t="shared" si="4"/>
        <v>4814.55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85</v>
      </c>
      <c r="BK137" s="146">
        <f t="shared" si="9"/>
        <v>4814.55</v>
      </c>
      <c r="BL137" s="17" t="s">
        <v>192</v>
      </c>
      <c r="BM137" s="17" t="s">
        <v>591</v>
      </c>
    </row>
    <row r="138" spans="2:65" s="1" customFormat="1" ht="31.5" customHeight="1">
      <c r="B138" s="137"/>
      <c r="C138" s="138" t="s">
        <v>250</v>
      </c>
      <c r="D138" s="138" t="s">
        <v>188</v>
      </c>
      <c r="E138" s="139" t="s">
        <v>592</v>
      </c>
      <c r="F138" s="210" t="s">
        <v>593</v>
      </c>
      <c r="G138" s="210"/>
      <c r="H138" s="210"/>
      <c r="I138" s="210"/>
      <c r="J138" s="140" t="s">
        <v>191</v>
      </c>
      <c r="K138" s="141">
        <v>86.703</v>
      </c>
      <c r="L138" s="211">
        <v>5.86</v>
      </c>
      <c r="M138" s="211"/>
      <c r="N138" s="211">
        <f t="shared" si="0"/>
        <v>508.08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0.005</v>
      </c>
      <c r="W138" s="144">
        <f t="shared" si="1"/>
        <v>0.43351500000000004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7" t="s">
        <v>192</v>
      </c>
      <c r="AT138" s="17" t="s">
        <v>188</v>
      </c>
      <c r="AU138" s="17" t="s">
        <v>150</v>
      </c>
      <c r="AY138" s="17" t="s">
        <v>187</v>
      </c>
      <c r="BE138" s="146">
        <f t="shared" si="4"/>
        <v>508.08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85</v>
      </c>
      <c r="BK138" s="146">
        <f t="shared" si="9"/>
        <v>508.08</v>
      </c>
      <c r="BL138" s="17" t="s">
        <v>192</v>
      </c>
      <c r="BM138" s="17" t="s">
        <v>594</v>
      </c>
    </row>
    <row r="139" spans="2:63" s="9" customFormat="1" ht="29.85" customHeight="1">
      <c r="B139" s="126"/>
      <c r="C139" s="127"/>
      <c r="D139" s="136" t="s">
        <v>551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217">
        <f>BK139</f>
        <v>145652.18</v>
      </c>
      <c r="O139" s="218"/>
      <c r="P139" s="218"/>
      <c r="Q139" s="218"/>
      <c r="R139" s="129"/>
      <c r="T139" s="130"/>
      <c r="U139" s="127"/>
      <c r="V139" s="127"/>
      <c r="W139" s="131">
        <f>SUM(W140:W147)</f>
        <v>107.961412</v>
      </c>
      <c r="X139" s="127"/>
      <c r="Y139" s="131">
        <f>SUM(Y140:Y147)</f>
        <v>212.41045324</v>
      </c>
      <c r="Z139" s="127"/>
      <c r="AA139" s="132">
        <f>SUM(AA140:AA147)</f>
        <v>0</v>
      </c>
      <c r="AR139" s="133" t="s">
        <v>85</v>
      </c>
      <c r="AT139" s="134" t="s">
        <v>76</v>
      </c>
      <c r="AU139" s="134" t="s">
        <v>85</v>
      </c>
      <c r="AY139" s="133" t="s">
        <v>187</v>
      </c>
      <c r="BK139" s="135">
        <f>SUM(BK140:BK147)</f>
        <v>145652.18</v>
      </c>
    </row>
    <row r="140" spans="2:65" s="1" customFormat="1" ht="31.5" customHeight="1">
      <c r="B140" s="137"/>
      <c r="C140" s="138" t="s">
        <v>254</v>
      </c>
      <c r="D140" s="138" t="s">
        <v>188</v>
      </c>
      <c r="E140" s="139" t="s">
        <v>595</v>
      </c>
      <c r="F140" s="210" t="s">
        <v>596</v>
      </c>
      <c r="G140" s="210"/>
      <c r="H140" s="210"/>
      <c r="I140" s="210"/>
      <c r="J140" s="140" t="s">
        <v>300</v>
      </c>
      <c r="K140" s="141">
        <v>2.745</v>
      </c>
      <c r="L140" s="211">
        <v>872</v>
      </c>
      <c r="M140" s="211"/>
      <c r="N140" s="211">
        <f aca="true" t="shared" si="10" ref="N140:N147">ROUND(L140*K140,2)</f>
        <v>2393.64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0.985</v>
      </c>
      <c r="W140" s="144">
        <f aca="true" t="shared" si="11" ref="W140:W147">V140*K140</f>
        <v>2.703825</v>
      </c>
      <c r="X140" s="144">
        <v>1.98</v>
      </c>
      <c r="Y140" s="144">
        <f aca="true" t="shared" si="12" ref="Y140:Y147">X140*K140</f>
        <v>5.4351</v>
      </c>
      <c r="Z140" s="144">
        <v>0</v>
      </c>
      <c r="AA140" s="145">
        <f aca="true" t="shared" si="13" ref="AA140:AA147">Z140*K140</f>
        <v>0</v>
      </c>
      <c r="AR140" s="17" t="s">
        <v>192</v>
      </c>
      <c r="AT140" s="17" t="s">
        <v>188</v>
      </c>
      <c r="AU140" s="17" t="s">
        <v>150</v>
      </c>
      <c r="AY140" s="17" t="s">
        <v>187</v>
      </c>
      <c r="BE140" s="146">
        <f aca="true" t="shared" si="14" ref="BE140:BE147">IF(U140="základní",N140,0)</f>
        <v>2393.64</v>
      </c>
      <c r="BF140" s="146">
        <f aca="true" t="shared" si="15" ref="BF140:BF147">IF(U140="snížená",N140,0)</f>
        <v>0</v>
      </c>
      <c r="BG140" s="146">
        <f aca="true" t="shared" si="16" ref="BG140:BG147">IF(U140="zákl. přenesená",N140,0)</f>
        <v>0</v>
      </c>
      <c r="BH140" s="146">
        <f aca="true" t="shared" si="17" ref="BH140:BH147">IF(U140="sníž. přenesená",N140,0)</f>
        <v>0</v>
      </c>
      <c r="BI140" s="146">
        <f aca="true" t="shared" si="18" ref="BI140:BI147">IF(U140="nulová",N140,0)</f>
        <v>0</v>
      </c>
      <c r="BJ140" s="17" t="s">
        <v>85</v>
      </c>
      <c r="BK140" s="146">
        <f aca="true" t="shared" si="19" ref="BK140:BK147">ROUND(L140*K140,2)</f>
        <v>2393.64</v>
      </c>
      <c r="BL140" s="17" t="s">
        <v>192</v>
      </c>
      <c r="BM140" s="17" t="s">
        <v>597</v>
      </c>
    </row>
    <row r="141" spans="2:65" s="1" customFormat="1" ht="31.5" customHeight="1">
      <c r="B141" s="137"/>
      <c r="C141" s="138" t="s">
        <v>258</v>
      </c>
      <c r="D141" s="138" t="s">
        <v>188</v>
      </c>
      <c r="E141" s="139" t="s">
        <v>598</v>
      </c>
      <c r="F141" s="210" t="s">
        <v>599</v>
      </c>
      <c r="G141" s="210"/>
      <c r="H141" s="210"/>
      <c r="I141" s="210"/>
      <c r="J141" s="140" t="s">
        <v>300</v>
      </c>
      <c r="K141" s="141">
        <v>68.942</v>
      </c>
      <c r="L141" s="211">
        <v>763</v>
      </c>
      <c r="M141" s="211"/>
      <c r="N141" s="211">
        <f t="shared" si="10"/>
        <v>52602.75</v>
      </c>
      <c r="O141" s="211"/>
      <c r="P141" s="211"/>
      <c r="Q141" s="211"/>
      <c r="R141" s="142"/>
      <c r="T141" s="143" t="s">
        <v>5</v>
      </c>
      <c r="U141" s="40" t="s">
        <v>42</v>
      </c>
      <c r="V141" s="144">
        <v>0.985</v>
      </c>
      <c r="W141" s="144">
        <f t="shared" si="11"/>
        <v>67.90786999999999</v>
      </c>
      <c r="X141" s="144">
        <v>1.98</v>
      </c>
      <c r="Y141" s="144">
        <f t="shared" si="12"/>
        <v>136.50516</v>
      </c>
      <c r="Z141" s="144">
        <v>0</v>
      </c>
      <c r="AA141" s="145">
        <f t="shared" si="13"/>
        <v>0</v>
      </c>
      <c r="AR141" s="17" t="s">
        <v>192</v>
      </c>
      <c r="AT141" s="17" t="s">
        <v>188</v>
      </c>
      <c r="AU141" s="17" t="s">
        <v>150</v>
      </c>
      <c r="AY141" s="17" t="s">
        <v>187</v>
      </c>
      <c r="BE141" s="146">
        <f t="shared" si="14"/>
        <v>52602.75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7" t="s">
        <v>85</v>
      </c>
      <c r="BK141" s="146">
        <f t="shared" si="19"/>
        <v>52602.75</v>
      </c>
      <c r="BL141" s="17" t="s">
        <v>192</v>
      </c>
      <c r="BM141" s="17" t="s">
        <v>600</v>
      </c>
    </row>
    <row r="142" spans="2:65" s="1" customFormat="1" ht="22.5" customHeight="1">
      <c r="B142" s="137"/>
      <c r="C142" s="138" t="s">
        <v>262</v>
      </c>
      <c r="D142" s="138" t="s">
        <v>188</v>
      </c>
      <c r="E142" s="139" t="s">
        <v>601</v>
      </c>
      <c r="F142" s="210" t="s">
        <v>602</v>
      </c>
      <c r="G142" s="210"/>
      <c r="H142" s="210"/>
      <c r="I142" s="210"/>
      <c r="J142" s="140" t="s">
        <v>300</v>
      </c>
      <c r="K142" s="141">
        <v>0.323</v>
      </c>
      <c r="L142" s="211">
        <v>2550</v>
      </c>
      <c r="M142" s="211"/>
      <c r="N142" s="211">
        <f t="shared" si="10"/>
        <v>823.65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0.584</v>
      </c>
      <c r="W142" s="144">
        <f t="shared" si="11"/>
        <v>0.188632</v>
      </c>
      <c r="X142" s="144">
        <v>2.25634</v>
      </c>
      <c r="Y142" s="144">
        <f t="shared" si="12"/>
        <v>0.7287978199999999</v>
      </c>
      <c r="Z142" s="144">
        <v>0</v>
      </c>
      <c r="AA142" s="145">
        <f t="shared" si="13"/>
        <v>0</v>
      </c>
      <c r="AR142" s="17" t="s">
        <v>192</v>
      </c>
      <c r="AT142" s="17" t="s">
        <v>188</v>
      </c>
      <c r="AU142" s="17" t="s">
        <v>150</v>
      </c>
      <c r="AY142" s="17" t="s">
        <v>187</v>
      </c>
      <c r="BE142" s="146">
        <f t="shared" si="14"/>
        <v>823.65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7" t="s">
        <v>85</v>
      </c>
      <c r="BK142" s="146">
        <f t="shared" si="19"/>
        <v>823.65</v>
      </c>
      <c r="BL142" s="17" t="s">
        <v>192</v>
      </c>
      <c r="BM142" s="17" t="s">
        <v>603</v>
      </c>
    </row>
    <row r="143" spans="2:65" s="1" customFormat="1" ht="22.5" customHeight="1">
      <c r="B143" s="137"/>
      <c r="C143" s="138" t="s">
        <v>266</v>
      </c>
      <c r="D143" s="138" t="s">
        <v>188</v>
      </c>
      <c r="E143" s="139" t="s">
        <v>604</v>
      </c>
      <c r="F143" s="210" t="s">
        <v>605</v>
      </c>
      <c r="G143" s="210"/>
      <c r="H143" s="210"/>
      <c r="I143" s="210"/>
      <c r="J143" s="140" t="s">
        <v>300</v>
      </c>
      <c r="K143" s="141">
        <v>16.442</v>
      </c>
      <c r="L143" s="211">
        <v>2810</v>
      </c>
      <c r="M143" s="211"/>
      <c r="N143" s="211">
        <f t="shared" si="10"/>
        <v>46202.02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0.584</v>
      </c>
      <c r="W143" s="144">
        <f t="shared" si="11"/>
        <v>9.602127999999999</v>
      </c>
      <c r="X143" s="144">
        <v>2.45329</v>
      </c>
      <c r="Y143" s="144">
        <f t="shared" si="12"/>
        <v>40.33699418</v>
      </c>
      <c r="Z143" s="144">
        <v>0</v>
      </c>
      <c r="AA143" s="145">
        <f t="shared" si="13"/>
        <v>0</v>
      </c>
      <c r="AR143" s="17" t="s">
        <v>192</v>
      </c>
      <c r="AT143" s="17" t="s">
        <v>188</v>
      </c>
      <c r="AU143" s="17" t="s">
        <v>150</v>
      </c>
      <c r="AY143" s="17" t="s">
        <v>187</v>
      </c>
      <c r="BE143" s="146">
        <f t="shared" si="14"/>
        <v>46202.02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85</v>
      </c>
      <c r="BK143" s="146">
        <f t="shared" si="19"/>
        <v>46202.02</v>
      </c>
      <c r="BL143" s="17" t="s">
        <v>192</v>
      </c>
      <c r="BM143" s="17" t="s">
        <v>606</v>
      </c>
    </row>
    <row r="144" spans="2:65" s="1" customFormat="1" ht="22.5" customHeight="1">
      <c r="B144" s="137"/>
      <c r="C144" s="138" t="s">
        <v>10</v>
      </c>
      <c r="D144" s="138" t="s">
        <v>188</v>
      </c>
      <c r="E144" s="139" t="s">
        <v>607</v>
      </c>
      <c r="F144" s="210" t="s">
        <v>608</v>
      </c>
      <c r="G144" s="210"/>
      <c r="H144" s="210"/>
      <c r="I144" s="210"/>
      <c r="J144" s="140" t="s">
        <v>191</v>
      </c>
      <c r="K144" s="141">
        <v>9.453</v>
      </c>
      <c r="L144" s="211">
        <v>217</v>
      </c>
      <c r="M144" s="211"/>
      <c r="N144" s="211">
        <f t="shared" si="10"/>
        <v>2051.3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0.364</v>
      </c>
      <c r="W144" s="144">
        <f t="shared" si="11"/>
        <v>3.440892</v>
      </c>
      <c r="X144" s="144">
        <v>0.00103</v>
      </c>
      <c r="Y144" s="144">
        <f t="shared" si="12"/>
        <v>0.00973659</v>
      </c>
      <c r="Z144" s="144">
        <v>0</v>
      </c>
      <c r="AA144" s="145">
        <f t="shared" si="13"/>
        <v>0</v>
      </c>
      <c r="AR144" s="17" t="s">
        <v>192</v>
      </c>
      <c r="AT144" s="17" t="s">
        <v>188</v>
      </c>
      <c r="AU144" s="17" t="s">
        <v>150</v>
      </c>
      <c r="AY144" s="17" t="s">
        <v>187</v>
      </c>
      <c r="BE144" s="146">
        <f t="shared" si="14"/>
        <v>2051.3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85</v>
      </c>
      <c r="BK144" s="146">
        <f t="shared" si="19"/>
        <v>2051.3</v>
      </c>
      <c r="BL144" s="17" t="s">
        <v>192</v>
      </c>
      <c r="BM144" s="17" t="s">
        <v>609</v>
      </c>
    </row>
    <row r="145" spans="2:65" s="1" customFormat="1" ht="22.5" customHeight="1">
      <c r="B145" s="137"/>
      <c r="C145" s="138" t="s">
        <v>273</v>
      </c>
      <c r="D145" s="138" t="s">
        <v>188</v>
      </c>
      <c r="E145" s="139" t="s">
        <v>610</v>
      </c>
      <c r="F145" s="210" t="s">
        <v>611</v>
      </c>
      <c r="G145" s="210"/>
      <c r="H145" s="210"/>
      <c r="I145" s="210"/>
      <c r="J145" s="140" t="s">
        <v>300</v>
      </c>
      <c r="K145" s="141">
        <v>11.97</v>
      </c>
      <c r="L145" s="211">
        <v>2810</v>
      </c>
      <c r="M145" s="211"/>
      <c r="N145" s="211">
        <f t="shared" si="10"/>
        <v>33635.7</v>
      </c>
      <c r="O145" s="211"/>
      <c r="P145" s="211"/>
      <c r="Q145" s="211"/>
      <c r="R145" s="142"/>
      <c r="T145" s="143" t="s">
        <v>5</v>
      </c>
      <c r="U145" s="40" t="s">
        <v>42</v>
      </c>
      <c r="V145" s="144">
        <v>0.584</v>
      </c>
      <c r="W145" s="144">
        <f t="shared" si="11"/>
        <v>6.99048</v>
      </c>
      <c r="X145" s="144">
        <v>2.45329</v>
      </c>
      <c r="Y145" s="144">
        <f t="shared" si="12"/>
        <v>29.3658813</v>
      </c>
      <c r="Z145" s="144">
        <v>0</v>
      </c>
      <c r="AA145" s="145">
        <f t="shared" si="13"/>
        <v>0</v>
      </c>
      <c r="AR145" s="17" t="s">
        <v>192</v>
      </c>
      <c r="AT145" s="17" t="s">
        <v>188</v>
      </c>
      <c r="AU145" s="17" t="s">
        <v>150</v>
      </c>
      <c r="AY145" s="17" t="s">
        <v>187</v>
      </c>
      <c r="BE145" s="146">
        <f t="shared" si="14"/>
        <v>33635.7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85</v>
      </c>
      <c r="BK145" s="146">
        <f t="shared" si="19"/>
        <v>33635.7</v>
      </c>
      <c r="BL145" s="17" t="s">
        <v>192</v>
      </c>
      <c r="BM145" s="17" t="s">
        <v>612</v>
      </c>
    </row>
    <row r="146" spans="2:65" s="1" customFormat="1" ht="22.5" customHeight="1">
      <c r="B146" s="137"/>
      <c r="C146" s="138" t="s">
        <v>277</v>
      </c>
      <c r="D146" s="138" t="s">
        <v>188</v>
      </c>
      <c r="E146" s="139" t="s">
        <v>613</v>
      </c>
      <c r="F146" s="210" t="s">
        <v>614</v>
      </c>
      <c r="G146" s="210"/>
      <c r="H146" s="210"/>
      <c r="I146" s="210"/>
      <c r="J146" s="140" t="s">
        <v>191</v>
      </c>
      <c r="K146" s="141">
        <v>27.945</v>
      </c>
      <c r="L146" s="211">
        <v>217</v>
      </c>
      <c r="M146" s="211"/>
      <c r="N146" s="211">
        <f t="shared" si="10"/>
        <v>6064.07</v>
      </c>
      <c r="O146" s="211"/>
      <c r="P146" s="211"/>
      <c r="Q146" s="211"/>
      <c r="R146" s="142"/>
      <c r="T146" s="143" t="s">
        <v>5</v>
      </c>
      <c r="U146" s="40" t="s">
        <v>42</v>
      </c>
      <c r="V146" s="144">
        <v>0.364</v>
      </c>
      <c r="W146" s="144">
        <f t="shared" si="11"/>
        <v>10.17198</v>
      </c>
      <c r="X146" s="144">
        <v>0.00103</v>
      </c>
      <c r="Y146" s="144">
        <f t="shared" si="12"/>
        <v>0.028783350000000003</v>
      </c>
      <c r="Z146" s="144">
        <v>0</v>
      </c>
      <c r="AA146" s="145">
        <f t="shared" si="13"/>
        <v>0</v>
      </c>
      <c r="AR146" s="17" t="s">
        <v>192</v>
      </c>
      <c r="AT146" s="17" t="s">
        <v>188</v>
      </c>
      <c r="AU146" s="17" t="s">
        <v>150</v>
      </c>
      <c r="AY146" s="17" t="s">
        <v>187</v>
      </c>
      <c r="BE146" s="146">
        <f t="shared" si="14"/>
        <v>6064.07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85</v>
      </c>
      <c r="BK146" s="146">
        <f t="shared" si="19"/>
        <v>6064.07</v>
      </c>
      <c r="BL146" s="17" t="s">
        <v>192</v>
      </c>
      <c r="BM146" s="17" t="s">
        <v>615</v>
      </c>
    </row>
    <row r="147" spans="2:65" s="1" customFormat="1" ht="22.5" customHeight="1">
      <c r="B147" s="137"/>
      <c r="C147" s="138" t="s">
        <v>281</v>
      </c>
      <c r="D147" s="138" t="s">
        <v>188</v>
      </c>
      <c r="E147" s="139" t="s">
        <v>616</v>
      </c>
      <c r="F147" s="210" t="s">
        <v>617</v>
      </c>
      <c r="G147" s="210"/>
      <c r="H147" s="210"/>
      <c r="I147" s="210"/>
      <c r="J147" s="140" t="s">
        <v>191</v>
      </c>
      <c r="K147" s="141">
        <v>34.605</v>
      </c>
      <c r="L147" s="211">
        <v>54.3</v>
      </c>
      <c r="M147" s="211"/>
      <c r="N147" s="211">
        <f t="shared" si="10"/>
        <v>1879.05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0.201</v>
      </c>
      <c r="W147" s="144">
        <f t="shared" si="11"/>
        <v>6.955604999999999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192</v>
      </c>
      <c r="AT147" s="17" t="s">
        <v>188</v>
      </c>
      <c r="AU147" s="17" t="s">
        <v>150</v>
      </c>
      <c r="AY147" s="17" t="s">
        <v>187</v>
      </c>
      <c r="BE147" s="146">
        <f t="shared" si="14"/>
        <v>1879.05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85</v>
      </c>
      <c r="BK147" s="146">
        <f t="shared" si="19"/>
        <v>1879.05</v>
      </c>
      <c r="BL147" s="17" t="s">
        <v>192</v>
      </c>
      <c r="BM147" s="17" t="s">
        <v>618</v>
      </c>
    </row>
    <row r="148" spans="2:63" s="9" customFormat="1" ht="29.85" customHeight="1">
      <c r="B148" s="126"/>
      <c r="C148" s="127"/>
      <c r="D148" s="136" t="s">
        <v>552</v>
      </c>
      <c r="E148" s="136"/>
      <c r="F148" s="136"/>
      <c r="G148" s="136"/>
      <c r="H148" s="136"/>
      <c r="I148" s="136"/>
      <c r="J148" s="136"/>
      <c r="K148" s="136"/>
      <c r="L148" s="136"/>
      <c r="M148" s="136"/>
      <c r="N148" s="217">
        <f>BK148</f>
        <v>3336.6699999999996</v>
      </c>
      <c r="O148" s="218"/>
      <c r="P148" s="218"/>
      <c r="Q148" s="218"/>
      <c r="R148" s="129"/>
      <c r="T148" s="130"/>
      <c r="U148" s="127"/>
      <c r="V148" s="127"/>
      <c r="W148" s="131">
        <f>SUM(W149:W151)</f>
        <v>3.36567</v>
      </c>
      <c r="X148" s="127"/>
      <c r="Y148" s="131">
        <f>SUM(Y149:Y151)</f>
        <v>1.291028</v>
      </c>
      <c r="Z148" s="127"/>
      <c r="AA148" s="132">
        <f>SUM(AA149:AA151)</f>
        <v>0</v>
      </c>
      <c r="AR148" s="133" t="s">
        <v>85</v>
      </c>
      <c r="AT148" s="134" t="s">
        <v>76</v>
      </c>
      <c r="AU148" s="134" t="s">
        <v>85</v>
      </c>
      <c r="AY148" s="133" t="s">
        <v>187</v>
      </c>
      <c r="BK148" s="135">
        <f>SUM(BK149:BK151)</f>
        <v>3336.6699999999996</v>
      </c>
    </row>
    <row r="149" spans="2:65" s="1" customFormat="1" ht="31.5" customHeight="1">
      <c r="B149" s="137"/>
      <c r="C149" s="138" t="s">
        <v>285</v>
      </c>
      <c r="D149" s="138" t="s">
        <v>188</v>
      </c>
      <c r="E149" s="139" t="s">
        <v>619</v>
      </c>
      <c r="F149" s="210" t="s">
        <v>620</v>
      </c>
      <c r="G149" s="210"/>
      <c r="H149" s="210"/>
      <c r="I149" s="210"/>
      <c r="J149" s="140" t="s">
        <v>196</v>
      </c>
      <c r="K149" s="141">
        <v>0.45</v>
      </c>
      <c r="L149" s="211">
        <v>74.07</v>
      </c>
      <c r="M149" s="211"/>
      <c r="N149" s="211">
        <f>ROUND(L149*K149,2)</f>
        <v>33.33</v>
      </c>
      <c r="O149" s="211"/>
      <c r="P149" s="211"/>
      <c r="Q149" s="211"/>
      <c r="R149" s="142"/>
      <c r="T149" s="143" t="s">
        <v>5</v>
      </c>
      <c r="U149" s="40" t="s">
        <v>42</v>
      </c>
      <c r="V149" s="144">
        <v>0.275</v>
      </c>
      <c r="W149" s="144">
        <f>V149*K149</f>
        <v>0.12375000000000001</v>
      </c>
      <c r="X149" s="144">
        <v>0</v>
      </c>
      <c r="Y149" s="144">
        <f>X149*K149</f>
        <v>0</v>
      </c>
      <c r="Z149" s="144">
        <v>0</v>
      </c>
      <c r="AA149" s="145">
        <f>Z149*K149</f>
        <v>0</v>
      </c>
      <c r="AR149" s="17" t="s">
        <v>192</v>
      </c>
      <c r="AT149" s="17" t="s">
        <v>188</v>
      </c>
      <c r="AU149" s="17" t="s">
        <v>150</v>
      </c>
      <c r="AY149" s="17" t="s">
        <v>187</v>
      </c>
      <c r="BE149" s="146">
        <f>IF(U149="základní",N149,0)</f>
        <v>33.33</v>
      </c>
      <c r="BF149" s="146">
        <f>IF(U149="snížená",N149,0)</f>
        <v>0</v>
      </c>
      <c r="BG149" s="146">
        <f>IF(U149="zákl. přenesená",N149,0)</f>
        <v>0</v>
      </c>
      <c r="BH149" s="146">
        <f>IF(U149="sníž. přenesená",N149,0)</f>
        <v>0</v>
      </c>
      <c r="BI149" s="146">
        <f>IF(U149="nulová",N149,0)</f>
        <v>0</v>
      </c>
      <c r="BJ149" s="17" t="s">
        <v>85</v>
      </c>
      <c r="BK149" s="146">
        <f>ROUND(L149*K149,2)</f>
        <v>33.33</v>
      </c>
      <c r="BL149" s="17" t="s">
        <v>192</v>
      </c>
      <c r="BM149" s="17" t="s">
        <v>621</v>
      </c>
    </row>
    <row r="150" spans="2:65" s="1" customFormat="1" ht="31.5" customHeight="1">
      <c r="B150" s="137"/>
      <c r="C150" s="150" t="s">
        <v>386</v>
      </c>
      <c r="D150" s="150" t="s">
        <v>323</v>
      </c>
      <c r="E150" s="151" t="s">
        <v>622</v>
      </c>
      <c r="F150" s="222" t="s">
        <v>623</v>
      </c>
      <c r="G150" s="222"/>
      <c r="H150" s="222"/>
      <c r="I150" s="222"/>
      <c r="J150" s="152" t="s">
        <v>204</v>
      </c>
      <c r="K150" s="153">
        <v>0.1</v>
      </c>
      <c r="L150" s="223">
        <v>931</v>
      </c>
      <c r="M150" s="223"/>
      <c r="N150" s="223">
        <f>ROUND(L150*K150,2)</f>
        <v>93.1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0</v>
      </c>
      <c r="W150" s="144">
        <f>V150*K150</f>
        <v>0</v>
      </c>
      <c r="X150" s="144">
        <v>0.013</v>
      </c>
      <c r="Y150" s="144">
        <f>X150*K150</f>
        <v>0.0013</v>
      </c>
      <c r="Z150" s="144">
        <v>0</v>
      </c>
      <c r="AA150" s="145">
        <f>Z150*K150</f>
        <v>0</v>
      </c>
      <c r="AR150" s="17" t="s">
        <v>219</v>
      </c>
      <c r="AT150" s="17" t="s">
        <v>323</v>
      </c>
      <c r="AU150" s="17" t="s">
        <v>150</v>
      </c>
      <c r="AY150" s="17" t="s">
        <v>187</v>
      </c>
      <c r="BE150" s="146">
        <f>IF(U150="základní",N150,0)</f>
        <v>93.1</v>
      </c>
      <c r="BF150" s="146">
        <f>IF(U150="snížená",N150,0)</f>
        <v>0</v>
      </c>
      <c r="BG150" s="146">
        <f>IF(U150="zákl. přenesená",N150,0)</f>
        <v>0</v>
      </c>
      <c r="BH150" s="146">
        <f>IF(U150="sníž. přenesená",N150,0)</f>
        <v>0</v>
      </c>
      <c r="BI150" s="146">
        <f>IF(U150="nulová",N150,0)</f>
        <v>0</v>
      </c>
      <c r="BJ150" s="17" t="s">
        <v>85</v>
      </c>
      <c r="BK150" s="146">
        <f>ROUND(L150*K150,2)</f>
        <v>93.1</v>
      </c>
      <c r="BL150" s="17" t="s">
        <v>192</v>
      </c>
      <c r="BM150" s="17" t="s">
        <v>624</v>
      </c>
    </row>
    <row r="151" spans="2:65" s="1" customFormat="1" ht="31.5" customHeight="1">
      <c r="B151" s="137"/>
      <c r="C151" s="138" t="s">
        <v>390</v>
      </c>
      <c r="D151" s="138" t="s">
        <v>188</v>
      </c>
      <c r="E151" s="139" t="s">
        <v>625</v>
      </c>
      <c r="F151" s="210" t="s">
        <v>626</v>
      </c>
      <c r="G151" s="210"/>
      <c r="H151" s="210"/>
      <c r="I151" s="210"/>
      <c r="J151" s="140" t="s">
        <v>191</v>
      </c>
      <c r="K151" s="141">
        <v>3.52</v>
      </c>
      <c r="L151" s="211">
        <v>912</v>
      </c>
      <c r="M151" s="211"/>
      <c r="N151" s="211">
        <f>ROUND(L151*K151,2)</f>
        <v>3210.24</v>
      </c>
      <c r="O151" s="211"/>
      <c r="P151" s="211"/>
      <c r="Q151" s="211"/>
      <c r="R151" s="142"/>
      <c r="T151" s="143" t="s">
        <v>5</v>
      </c>
      <c r="U151" s="40" t="s">
        <v>42</v>
      </c>
      <c r="V151" s="144">
        <v>0.921</v>
      </c>
      <c r="W151" s="144">
        <f>V151*K151</f>
        <v>3.2419200000000004</v>
      </c>
      <c r="X151" s="144">
        <v>0.3664</v>
      </c>
      <c r="Y151" s="144">
        <f>X151*K151</f>
        <v>1.289728</v>
      </c>
      <c r="Z151" s="144">
        <v>0</v>
      </c>
      <c r="AA151" s="145">
        <f>Z151*K151</f>
        <v>0</v>
      </c>
      <c r="AR151" s="17" t="s">
        <v>192</v>
      </c>
      <c r="AT151" s="17" t="s">
        <v>188</v>
      </c>
      <c r="AU151" s="17" t="s">
        <v>150</v>
      </c>
      <c r="AY151" s="17" t="s">
        <v>187</v>
      </c>
      <c r="BE151" s="146">
        <f>IF(U151="základní",N151,0)</f>
        <v>3210.24</v>
      </c>
      <c r="BF151" s="146">
        <f>IF(U151="snížená",N151,0)</f>
        <v>0</v>
      </c>
      <c r="BG151" s="146">
        <f>IF(U151="zákl. přenesená",N151,0)</f>
        <v>0</v>
      </c>
      <c r="BH151" s="146">
        <f>IF(U151="sníž. přenesená",N151,0)</f>
        <v>0</v>
      </c>
      <c r="BI151" s="146">
        <f>IF(U151="nulová",N151,0)</f>
        <v>0</v>
      </c>
      <c r="BJ151" s="17" t="s">
        <v>85</v>
      </c>
      <c r="BK151" s="146">
        <f>ROUND(L151*K151,2)</f>
        <v>3210.24</v>
      </c>
      <c r="BL151" s="17" t="s">
        <v>192</v>
      </c>
      <c r="BM151" s="17" t="s">
        <v>627</v>
      </c>
    </row>
    <row r="152" spans="2:63" s="9" customFormat="1" ht="29.85" customHeight="1">
      <c r="B152" s="126"/>
      <c r="C152" s="127"/>
      <c r="D152" s="136" t="s">
        <v>553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217">
        <f>BK152</f>
        <v>16330.15</v>
      </c>
      <c r="O152" s="218"/>
      <c r="P152" s="218"/>
      <c r="Q152" s="218"/>
      <c r="R152" s="129"/>
      <c r="T152" s="130"/>
      <c r="U152" s="127"/>
      <c r="V152" s="127"/>
      <c r="W152" s="131">
        <f>SUM(W153:W155)</f>
        <v>13.873675</v>
      </c>
      <c r="X152" s="127"/>
      <c r="Y152" s="131">
        <f>SUM(Y153:Y155)</f>
        <v>0.33949747999999996</v>
      </c>
      <c r="Z152" s="127"/>
      <c r="AA152" s="132">
        <f>SUM(AA153:AA155)</f>
        <v>0</v>
      </c>
      <c r="AR152" s="133" t="s">
        <v>85</v>
      </c>
      <c r="AT152" s="134" t="s">
        <v>76</v>
      </c>
      <c r="AU152" s="134" t="s">
        <v>85</v>
      </c>
      <c r="AY152" s="133" t="s">
        <v>187</v>
      </c>
      <c r="BK152" s="135">
        <f>SUM(BK153:BK155)</f>
        <v>16330.15</v>
      </c>
    </row>
    <row r="153" spans="2:65" s="1" customFormat="1" ht="31.5" customHeight="1">
      <c r="B153" s="137"/>
      <c r="C153" s="138" t="s">
        <v>394</v>
      </c>
      <c r="D153" s="138" t="s">
        <v>188</v>
      </c>
      <c r="E153" s="139" t="s">
        <v>628</v>
      </c>
      <c r="F153" s="210" t="s">
        <v>629</v>
      </c>
      <c r="G153" s="210"/>
      <c r="H153" s="210"/>
      <c r="I153" s="210"/>
      <c r="J153" s="140" t="s">
        <v>300</v>
      </c>
      <c r="K153" s="141">
        <v>16.322</v>
      </c>
      <c r="L153" s="211">
        <v>189</v>
      </c>
      <c r="M153" s="211"/>
      <c r="N153" s="211">
        <f>ROUND(L153*K153,2)</f>
        <v>3084.86</v>
      </c>
      <c r="O153" s="211"/>
      <c r="P153" s="211"/>
      <c r="Q153" s="211"/>
      <c r="R153" s="142"/>
      <c r="T153" s="143" t="s">
        <v>5</v>
      </c>
      <c r="U153" s="40" t="s">
        <v>42</v>
      </c>
      <c r="V153" s="144">
        <v>0.675</v>
      </c>
      <c r="W153" s="144">
        <f>V153*K153</f>
        <v>11.01735</v>
      </c>
      <c r="X153" s="144">
        <v>0</v>
      </c>
      <c r="Y153" s="144">
        <f>X153*K153</f>
        <v>0</v>
      </c>
      <c r="Z153" s="144">
        <v>0</v>
      </c>
      <c r="AA153" s="145">
        <f>Z153*K153</f>
        <v>0</v>
      </c>
      <c r="AR153" s="17" t="s">
        <v>192</v>
      </c>
      <c r="AT153" s="17" t="s">
        <v>188</v>
      </c>
      <c r="AU153" s="17" t="s">
        <v>150</v>
      </c>
      <c r="AY153" s="17" t="s">
        <v>187</v>
      </c>
      <c r="BE153" s="146">
        <f>IF(U153="základní",N153,0)</f>
        <v>3084.86</v>
      </c>
      <c r="BF153" s="146">
        <f>IF(U153="snížená",N153,0)</f>
        <v>0</v>
      </c>
      <c r="BG153" s="146">
        <f>IF(U153="zákl. přenesená",N153,0)</f>
        <v>0</v>
      </c>
      <c r="BH153" s="146">
        <f>IF(U153="sníž. přenesená",N153,0)</f>
        <v>0</v>
      </c>
      <c r="BI153" s="146">
        <f>IF(U153="nulová",N153,0)</f>
        <v>0</v>
      </c>
      <c r="BJ153" s="17" t="s">
        <v>85</v>
      </c>
      <c r="BK153" s="146">
        <f>ROUND(L153*K153,2)</f>
        <v>3084.86</v>
      </c>
      <c r="BL153" s="17" t="s">
        <v>192</v>
      </c>
      <c r="BM153" s="17" t="s">
        <v>630</v>
      </c>
    </row>
    <row r="154" spans="2:65" s="1" customFormat="1" ht="44.25" customHeight="1">
      <c r="B154" s="137"/>
      <c r="C154" s="138" t="s">
        <v>398</v>
      </c>
      <c r="D154" s="138" t="s">
        <v>188</v>
      </c>
      <c r="E154" s="139" t="s">
        <v>631</v>
      </c>
      <c r="F154" s="210" t="s">
        <v>632</v>
      </c>
      <c r="G154" s="210"/>
      <c r="H154" s="210"/>
      <c r="I154" s="210"/>
      <c r="J154" s="140" t="s">
        <v>300</v>
      </c>
      <c r="K154" s="141">
        <v>16.322</v>
      </c>
      <c r="L154" s="211">
        <v>730</v>
      </c>
      <c r="M154" s="211"/>
      <c r="N154" s="211">
        <f>ROUND(L154*K154,2)</f>
        <v>11915.06</v>
      </c>
      <c r="O154" s="211"/>
      <c r="P154" s="211"/>
      <c r="Q154" s="211"/>
      <c r="R154" s="142"/>
      <c r="T154" s="143" t="s">
        <v>5</v>
      </c>
      <c r="U154" s="40" t="s">
        <v>42</v>
      </c>
      <c r="V154" s="144">
        <v>0.05</v>
      </c>
      <c r="W154" s="144">
        <f>V154*K154</f>
        <v>0.8161</v>
      </c>
      <c r="X154" s="144">
        <v>0.0202</v>
      </c>
      <c r="Y154" s="144">
        <f>X154*K154</f>
        <v>0.32970439999999995</v>
      </c>
      <c r="Z154" s="144">
        <v>0</v>
      </c>
      <c r="AA154" s="145">
        <f>Z154*K154</f>
        <v>0</v>
      </c>
      <c r="AR154" s="17" t="s">
        <v>192</v>
      </c>
      <c r="AT154" s="17" t="s">
        <v>188</v>
      </c>
      <c r="AU154" s="17" t="s">
        <v>150</v>
      </c>
      <c r="AY154" s="17" t="s">
        <v>187</v>
      </c>
      <c r="BE154" s="146">
        <f>IF(U154="základní",N154,0)</f>
        <v>11915.06</v>
      </c>
      <c r="BF154" s="146">
        <f>IF(U154="snížená",N154,0)</f>
        <v>0</v>
      </c>
      <c r="BG154" s="146">
        <f>IF(U154="zákl. přenesená",N154,0)</f>
        <v>0</v>
      </c>
      <c r="BH154" s="146">
        <f>IF(U154="sníž. přenesená",N154,0)</f>
        <v>0</v>
      </c>
      <c r="BI154" s="146">
        <f>IF(U154="nulová",N154,0)</f>
        <v>0</v>
      </c>
      <c r="BJ154" s="17" t="s">
        <v>85</v>
      </c>
      <c r="BK154" s="146">
        <f>ROUND(L154*K154,2)</f>
        <v>11915.06</v>
      </c>
      <c r="BL154" s="17" t="s">
        <v>192</v>
      </c>
      <c r="BM154" s="17" t="s">
        <v>633</v>
      </c>
    </row>
    <row r="155" spans="2:65" s="1" customFormat="1" ht="31.5" customHeight="1">
      <c r="B155" s="137"/>
      <c r="C155" s="138" t="s">
        <v>374</v>
      </c>
      <c r="D155" s="138" t="s">
        <v>188</v>
      </c>
      <c r="E155" s="139" t="s">
        <v>634</v>
      </c>
      <c r="F155" s="210" t="s">
        <v>635</v>
      </c>
      <c r="G155" s="210"/>
      <c r="H155" s="210"/>
      <c r="I155" s="210"/>
      <c r="J155" s="140" t="s">
        <v>191</v>
      </c>
      <c r="K155" s="141">
        <v>81.609</v>
      </c>
      <c r="L155" s="211">
        <v>16.3</v>
      </c>
      <c r="M155" s="211"/>
      <c r="N155" s="211">
        <f>ROUND(L155*K155,2)</f>
        <v>1330.23</v>
      </c>
      <c r="O155" s="211"/>
      <c r="P155" s="211"/>
      <c r="Q155" s="211"/>
      <c r="R155" s="142"/>
      <c r="T155" s="143" t="s">
        <v>5</v>
      </c>
      <c r="U155" s="40" t="s">
        <v>42</v>
      </c>
      <c r="V155" s="144">
        <v>0.025</v>
      </c>
      <c r="W155" s="144">
        <f>V155*K155</f>
        <v>2.040225</v>
      </c>
      <c r="X155" s="144">
        <v>0.00012</v>
      </c>
      <c r="Y155" s="144">
        <f>X155*K155</f>
        <v>0.00979308</v>
      </c>
      <c r="Z155" s="144">
        <v>0</v>
      </c>
      <c r="AA155" s="145">
        <f>Z155*K155</f>
        <v>0</v>
      </c>
      <c r="AR155" s="17" t="s">
        <v>192</v>
      </c>
      <c r="AT155" s="17" t="s">
        <v>188</v>
      </c>
      <c r="AU155" s="17" t="s">
        <v>150</v>
      </c>
      <c r="AY155" s="17" t="s">
        <v>187</v>
      </c>
      <c r="BE155" s="146">
        <f>IF(U155="základní",N155,0)</f>
        <v>1330.23</v>
      </c>
      <c r="BF155" s="146">
        <f>IF(U155="snížená",N155,0)</f>
        <v>0</v>
      </c>
      <c r="BG155" s="146">
        <f>IF(U155="zákl. přenesená",N155,0)</f>
        <v>0</v>
      </c>
      <c r="BH155" s="146">
        <f>IF(U155="sníž. přenesená",N155,0)</f>
        <v>0</v>
      </c>
      <c r="BI155" s="146">
        <f>IF(U155="nulová",N155,0)</f>
        <v>0</v>
      </c>
      <c r="BJ155" s="17" t="s">
        <v>85</v>
      </c>
      <c r="BK155" s="146">
        <f>ROUND(L155*K155,2)</f>
        <v>1330.23</v>
      </c>
      <c r="BL155" s="17" t="s">
        <v>192</v>
      </c>
      <c r="BM155" s="17" t="s">
        <v>636</v>
      </c>
    </row>
    <row r="156" spans="2:63" s="9" customFormat="1" ht="29.85" customHeight="1">
      <c r="B156" s="126"/>
      <c r="C156" s="127"/>
      <c r="D156" s="136" t="s">
        <v>554</v>
      </c>
      <c r="E156" s="136"/>
      <c r="F156" s="136"/>
      <c r="G156" s="136"/>
      <c r="H156" s="136"/>
      <c r="I156" s="136"/>
      <c r="J156" s="136"/>
      <c r="K156" s="136"/>
      <c r="L156" s="136"/>
      <c r="M156" s="136"/>
      <c r="N156" s="217">
        <f>BK156</f>
        <v>1487.29</v>
      </c>
      <c r="O156" s="218"/>
      <c r="P156" s="218"/>
      <c r="Q156" s="218"/>
      <c r="R156" s="129"/>
      <c r="T156" s="130"/>
      <c r="U156" s="127"/>
      <c r="V156" s="127"/>
      <c r="W156" s="131">
        <f>SUM(W157:W159)</f>
        <v>2.55528</v>
      </c>
      <c r="X156" s="127"/>
      <c r="Y156" s="131">
        <f>SUM(Y157:Y159)</f>
        <v>0.01306206</v>
      </c>
      <c r="Z156" s="127"/>
      <c r="AA156" s="132">
        <f>SUM(AA157:AA159)</f>
        <v>0</v>
      </c>
      <c r="AR156" s="133" t="s">
        <v>85</v>
      </c>
      <c r="AT156" s="134" t="s">
        <v>76</v>
      </c>
      <c r="AU156" s="134" t="s">
        <v>85</v>
      </c>
      <c r="AY156" s="133" t="s">
        <v>187</v>
      </c>
      <c r="BK156" s="135">
        <f>SUM(BK157:BK159)</f>
        <v>1487.29</v>
      </c>
    </row>
    <row r="157" spans="2:65" s="1" customFormat="1" ht="31.5" customHeight="1">
      <c r="B157" s="137"/>
      <c r="C157" s="138" t="s">
        <v>370</v>
      </c>
      <c r="D157" s="138" t="s">
        <v>188</v>
      </c>
      <c r="E157" s="139" t="s">
        <v>637</v>
      </c>
      <c r="F157" s="210" t="s">
        <v>638</v>
      </c>
      <c r="G157" s="210"/>
      <c r="H157" s="210"/>
      <c r="I157" s="210"/>
      <c r="J157" s="140" t="s">
        <v>191</v>
      </c>
      <c r="K157" s="141">
        <v>2.16</v>
      </c>
      <c r="L157" s="211">
        <v>175.12</v>
      </c>
      <c r="M157" s="211"/>
      <c r="N157" s="211">
        <f>ROUND(L157*K157,2)</f>
        <v>378.26</v>
      </c>
      <c r="O157" s="211"/>
      <c r="P157" s="211"/>
      <c r="Q157" s="211"/>
      <c r="R157" s="142"/>
      <c r="T157" s="143" t="s">
        <v>5</v>
      </c>
      <c r="U157" s="40" t="s">
        <v>42</v>
      </c>
      <c r="V157" s="144">
        <v>0.703</v>
      </c>
      <c r="W157" s="144">
        <f>V157*K157</f>
        <v>1.51848</v>
      </c>
      <c r="X157" s="144">
        <v>0</v>
      </c>
      <c r="Y157" s="144">
        <f>X157*K157</f>
        <v>0</v>
      </c>
      <c r="Z157" s="144">
        <v>0</v>
      </c>
      <c r="AA157" s="145">
        <f>Z157*K157</f>
        <v>0</v>
      </c>
      <c r="AR157" s="17" t="s">
        <v>192</v>
      </c>
      <c r="AT157" s="17" t="s">
        <v>188</v>
      </c>
      <c r="AU157" s="17" t="s">
        <v>150</v>
      </c>
      <c r="AY157" s="17" t="s">
        <v>187</v>
      </c>
      <c r="BE157" s="146">
        <f>IF(U157="základní",N157,0)</f>
        <v>378.26</v>
      </c>
      <c r="BF157" s="146">
        <f>IF(U157="snížená",N157,0)</f>
        <v>0</v>
      </c>
      <c r="BG157" s="146">
        <f>IF(U157="zákl. přenesená",N157,0)</f>
        <v>0</v>
      </c>
      <c r="BH157" s="146">
        <f>IF(U157="sníž. přenesená",N157,0)</f>
        <v>0</v>
      </c>
      <c r="BI157" s="146">
        <f>IF(U157="nulová",N157,0)</f>
        <v>0</v>
      </c>
      <c r="BJ157" s="17" t="s">
        <v>85</v>
      </c>
      <c r="BK157" s="146">
        <f>ROUND(L157*K157,2)</f>
        <v>378.26</v>
      </c>
      <c r="BL157" s="17" t="s">
        <v>192</v>
      </c>
      <c r="BM157" s="17" t="s">
        <v>639</v>
      </c>
    </row>
    <row r="158" spans="2:65" s="1" customFormat="1" ht="31.5" customHeight="1">
      <c r="B158" s="137"/>
      <c r="C158" s="138" t="s">
        <v>378</v>
      </c>
      <c r="D158" s="138" t="s">
        <v>188</v>
      </c>
      <c r="E158" s="139" t="s">
        <v>640</v>
      </c>
      <c r="F158" s="210" t="s">
        <v>641</v>
      </c>
      <c r="G158" s="210"/>
      <c r="H158" s="210"/>
      <c r="I158" s="210"/>
      <c r="J158" s="140" t="s">
        <v>191</v>
      </c>
      <c r="K158" s="141">
        <v>2.16</v>
      </c>
      <c r="L158" s="211">
        <v>325.23</v>
      </c>
      <c r="M158" s="211"/>
      <c r="N158" s="211">
        <f>ROUND(L158*K158,2)</f>
        <v>702.5</v>
      </c>
      <c r="O158" s="211"/>
      <c r="P158" s="211"/>
      <c r="Q158" s="211"/>
      <c r="R158" s="142"/>
      <c r="T158" s="143" t="s">
        <v>5</v>
      </c>
      <c r="U158" s="40" t="s">
        <v>42</v>
      </c>
      <c r="V158" s="144">
        <v>0.2</v>
      </c>
      <c r="W158" s="144">
        <f>V158*K158</f>
        <v>0.43200000000000005</v>
      </c>
      <c r="X158" s="144">
        <v>0.001575</v>
      </c>
      <c r="Y158" s="144">
        <f>X158*K158</f>
        <v>0.003402</v>
      </c>
      <c r="Z158" s="144">
        <v>0</v>
      </c>
      <c r="AA158" s="145">
        <f>Z158*K158</f>
        <v>0</v>
      </c>
      <c r="AR158" s="17" t="s">
        <v>192</v>
      </c>
      <c r="AT158" s="17" t="s">
        <v>188</v>
      </c>
      <c r="AU158" s="17" t="s">
        <v>150</v>
      </c>
      <c r="AY158" s="17" t="s">
        <v>187</v>
      </c>
      <c r="BE158" s="146">
        <f>IF(U158="základní",N158,0)</f>
        <v>702.5</v>
      </c>
      <c r="BF158" s="146">
        <f>IF(U158="snížená",N158,0)</f>
        <v>0</v>
      </c>
      <c r="BG158" s="146">
        <f>IF(U158="zákl. přenesená",N158,0)</f>
        <v>0</v>
      </c>
      <c r="BH158" s="146">
        <f>IF(U158="sníž. přenesená",N158,0)</f>
        <v>0</v>
      </c>
      <c r="BI158" s="146">
        <f>IF(U158="nulová",N158,0)</f>
        <v>0</v>
      </c>
      <c r="BJ158" s="17" t="s">
        <v>85</v>
      </c>
      <c r="BK158" s="146">
        <f>ROUND(L158*K158,2)</f>
        <v>702.5</v>
      </c>
      <c r="BL158" s="17" t="s">
        <v>192</v>
      </c>
      <c r="BM158" s="17" t="s">
        <v>642</v>
      </c>
    </row>
    <row r="159" spans="2:65" s="1" customFormat="1" ht="31.5" customHeight="1">
      <c r="B159" s="137"/>
      <c r="C159" s="138" t="s">
        <v>382</v>
      </c>
      <c r="D159" s="138" t="s">
        <v>188</v>
      </c>
      <c r="E159" s="139" t="s">
        <v>643</v>
      </c>
      <c r="F159" s="210" t="s">
        <v>644</v>
      </c>
      <c r="G159" s="210"/>
      <c r="H159" s="210"/>
      <c r="I159" s="210"/>
      <c r="J159" s="140" t="s">
        <v>191</v>
      </c>
      <c r="K159" s="141">
        <v>2.16</v>
      </c>
      <c r="L159" s="211">
        <v>188.21</v>
      </c>
      <c r="M159" s="211"/>
      <c r="N159" s="211">
        <f>ROUND(L159*K159,2)</f>
        <v>406.53</v>
      </c>
      <c r="O159" s="211"/>
      <c r="P159" s="211"/>
      <c r="Q159" s="211"/>
      <c r="R159" s="142"/>
      <c r="T159" s="143" t="s">
        <v>5</v>
      </c>
      <c r="U159" s="40" t="s">
        <v>42</v>
      </c>
      <c r="V159" s="144">
        <v>0.28</v>
      </c>
      <c r="W159" s="144">
        <f>V159*K159</f>
        <v>0.6048000000000001</v>
      </c>
      <c r="X159" s="144">
        <v>0.00447225</v>
      </c>
      <c r="Y159" s="144">
        <f>X159*K159</f>
        <v>0.00966006</v>
      </c>
      <c r="Z159" s="144">
        <v>0</v>
      </c>
      <c r="AA159" s="145">
        <f>Z159*K159</f>
        <v>0</v>
      </c>
      <c r="AR159" s="17" t="s">
        <v>192</v>
      </c>
      <c r="AT159" s="17" t="s">
        <v>188</v>
      </c>
      <c r="AU159" s="17" t="s">
        <v>150</v>
      </c>
      <c r="AY159" s="17" t="s">
        <v>187</v>
      </c>
      <c r="BE159" s="146">
        <f>IF(U159="základní",N159,0)</f>
        <v>406.53</v>
      </c>
      <c r="BF159" s="146">
        <f>IF(U159="snížená",N159,0)</f>
        <v>0</v>
      </c>
      <c r="BG159" s="146">
        <f>IF(U159="zákl. přenesená",N159,0)</f>
        <v>0</v>
      </c>
      <c r="BH159" s="146">
        <f>IF(U159="sníž. přenesená",N159,0)</f>
        <v>0</v>
      </c>
      <c r="BI159" s="146">
        <f>IF(U159="nulová",N159,0)</f>
        <v>0</v>
      </c>
      <c r="BJ159" s="17" t="s">
        <v>85</v>
      </c>
      <c r="BK159" s="146">
        <f>ROUND(L159*K159,2)</f>
        <v>406.53</v>
      </c>
      <c r="BL159" s="17" t="s">
        <v>192</v>
      </c>
      <c r="BM159" s="17" t="s">
        <v>645</v>
      </c>
    </row>
    <row r="160" spans="2:63" s="9" customFormat="1" ht="29.85" customHeight="1">
      <c r="B160" s="126"/>
      <c r="C160" s="127"/>
      <c r="D160" s="136" t="s">
        <v>555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217">
        <f>BK160</f>
        <v>56519.74</v>
      </c>
      <c r="O160" s="218"/>
      <c r="P160" s="218"/>
      <c r="Q160" s="218"/>
      <c r="R160" s="129"/>
      <c r="T160" s="130"/>
      <c r="U160" s="127"/>
      <c r="V160" s="127"/>
      <c r="W160" s="131">
        <f>W161</f>
        <v>213.840399</v>
      </c>
      <c r="X160" s="127"/>
      <c r="Y160" s="131">
        <f>Y161</f>
        <v>0</v>
      </c>
      <c r="Z160" s="127"/>
      <c r="AA160" s="132">
        <f>AA161</f>
        <v>0</v>
      </c>
      <c r="AR160" s="133" t="s">
        <v>85</v>
      </c>
      <c r="AT160" s="134" t="s">
        <v>76</v>
      </c>
      <c r="AU160" s="134" t="s">
        <v>85</v>
      </c>
      <c r="AY160" s="133" t="s">
        <v>187</v>
      </c>
      <c r="BK160" s="135">
        <f>BK161</f>
        <v>56519.74</v>
      </c>
    </row>
    <row r="161" spans="2:65" s="1" customFormat="1" ht="22.5" customHeight="1">
      <c r="B161" s="137"/>
      <c r="C161" s="138" t="s">
        <v>402</v>
      </c>
      <c r="D161" s="138" t="s">
        <v>188</v>
      </c>
      <c r="E161" s="139" t="s">
        <v>646</v>
      </c>
      <c r="F161" s="210" t="s">
        <v>647</v>
      </c>
      <c r="G161" s="210"/>
      <c r="H161" s="210"/>
      <c r="I161" s="210"/>
      <c r="J161" s="140" t="s">
        <v>217</v>
      </c>
      <c r="K161" s="141">
        <v>257.329</v>
      </c>
      <c r="L161" s="211">
        <v>219.64</v>
      </c>
      <c r="M161" s="211"/>
      <c r="N161" s="211">
        <f>ROUND(L161*K161,2)</f>
        <v>56519.74</v>
      </c>
      <c r="O161" s="211"/>
      <c r="P161" s="211"/>
      <c r="Q161" s="211"/>
      <c r="R161" s="142"/>
      <c r="T161" s="143" t="s">
        <v>5</v>
      </c>
      <c r="U161" s="40" t="s">
        <v>42</v>
      </c>
      <c r="V161" s="144">
        <v>0.831</v>
      </c>
      <c r="W161" s="144">
        <f>V161*K161</f>
        <v>213.840399</v>
      </c>
      <c r="X161" s="144">
        <v>0</v>
      </c>
      <c r="Y161" s="144">
        <f>X161*K161</f>
        <v>0</v>
      </c>
      <c r="Z161" s="144">
        <v>0</v>
      </c>
      <c r="AA161" s="145">
        <f>Z161*K161</f>
        <v>0</v>
      </c>
      <c r="AR161" s="17" t="s">
        <v>192</v>
      </c>
      <c r="AT161" s="17" t="s">
        <v>188</v>
      </c>
      <c r="AU161" s="17" t="s">
        <v>150</v>
      </c>
      <c r="AY161" s="17" t="s">
        <v>187</v>
      </c>
      <c r="BE161" s="146">
        <f>IF(U161="základní",N161,0)</f>
        <v>56519.74</v>
      </c>
      <c r="BF161" s="146">
        <f>IF(U161="snížená",N161,0)</f>
        <v>0</v>
      </c>
      <c r="BG161" s="146">
        <f>IF(U161="zákl. přenesená",N161,0)</f>
        <v>0</v>
      </c>
      <c r="BH161" s="146">
        <f>IF(U161="sníž. přenesená",N161,0)</f>
        <v>0</v>
      </c>
      <c r="BI161" s="146">
        <f>IF(U161="nulová",N161,0)</f>
        <v>0</v>
      </c>
      <c r="BJ161" s="17" t="s">
        <v>85</v>
      </c>
      <c r="BK161" s="146">
        <f>ROUND(L161*K161,2)</f>
        <v>56519.74</v>
      </c>
      <c r="BL161" s="17" t="s">
        <v>192</v>
      </c>
      <c r="BM161" s="17" t="s">
        <v>648</v>
      </c>
    </row>
    <row r="162" spans="2:63" s="9" customFormat="1" ht="37.35" customHeight="1">
      <c r="B162" s="126"/>
      <c r="C162" s="127"/>
      <c r="D162" s="128" t="s">
        <v>168</v>
      </c>
      <c r="E162" s="128"/>
      <c r="F162" s="128"/>
      <c r="G162" s="128"/>
      <c r="H162" s="128"/>
      <c r="I162" s="128"/>
      <c r="J162" s="128"/>
      <c r="K162" s="128"/>
      <c r="L162" s="128"/>
      <c r="M162" s="128"/>
      <c r="N162" s="219">
        <f>BK162</f>
        <v>43986.770000000004</v>
      </c>
      <c r="O162" s="220"/>
      <c r="P162" s="220"/>
      <c r="Q162" s="220"/>
      <c r="R162" s="129"/>
      <c r="T162" s="130"/>
      <c r="U162" s="127"/>
      <c r="V162" s="127"/>
      <c r="W162" s="131">
        <f>W163+W177+W182</f>
        <v>37.691097</v>
      </c>
      <c r="X162" s="127"/>
      <c r="Y162" s="131">
        <f>Y163+Y177+Y182</f>
        <v>0.62674526</v>
      </c>
      <c r="Z162" s="127"/>
      <c r="AA162" s="132">
        <f>AA163+AA177+AA182</f>
        <v>0</v>
      </c>
      <c r="AR162" s="133" t="s">
        <v>150</v>
      </c>
      <c r="AT162" s="134" t="s">
        <v>76</v>
      </c>
      <c r="AU162" s="134" t="s">
        <v>77</v>
      </c>
      <c r="AY162" s="133" t="s">
        <v>187</v>
      </c>
      <c r="BK162" s="135">
        <f>BK163+BK177+BK182</f>
        <v>43986.770000000004</v>
      </c>
    </row>
    <row r="163" spans="2:63" s="9" customFormat="1" ht="19.9" customHeight="1">
      <c r="B163" s="126"/>
      <c r="C163" s="127"/>
      <c r="D163" s="136" t="s">
        <v>556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215">
        <f>BK163</f>
        <v>25255.660000000007</v>
      </c>
      <c r="O163" s="216"/>
      <c r="P163" s="216"/>
      <c r="Q163" s="216"/>
      <c r="R163" s="129"/>
      <c r="T163" s="130"/>
      <c r="U163" s="127"/>
      <c r="V163" s="127"/>
      <c r="W163" s="131">
        <f>SUM(W164:W176)</f>
        <v>26.917553</v>
      </c>
      <c r="X163" s="127"/>
      <c r="Y163" s="131">
        <f>SUM(Y164:Y176)</f>
        <v>0.30683456</v>
      </c>
      <c r="Z163" s="127"/>
      <c r="AA163" s="132">
        <f>SUM(AA164:AA176)</f>
        <v>0</v>
      </c>
      <c r="AR163" s="133" t="s">
        <v>150</v>
      </c>
      <c r="AT163" s="134" t="s">
        <v>76</v>
      </c>
      <c r="AU163" s="134" t="s">
        <v>85</v>
      </c>
      <c r="AY163" s="133" t="s">
        <v>187</v>
      </c>
      <c r="BK163" s="135">
        <f>SUM(BK164:BK176)</f>
        <v>25255.660000000007</v>
      </c>
    </row>
    <row r="164" spans="2:65" s="1" customFormat="1" ht="31.5" customHeight="1">
      <c r="B164" s="137"/>
      <c r="C164" s="138" t="s">
        <v>406</v>
      </c>
      <c r="D164" s="138" t="s">
        <v>188</v>
      </c>
      <c r="E164" s="139" t="s">
        <v>649</v>
      </c>
      <c r="F164" s="210" t="s">
        <v>650</v>
      </c>
      <c r="G164" s="210"/>
      <c r="H164" s="210"/>
      <c r="I164" s="210"/>
      <c r="J164" s="140" t="s">
        <v>191</v>
      </c>
      <c r="K164" s="141">
        <v>2.24</v>
      </c>
      <c r="L164" s="211">
        <v>7.88</v>
      </c>
      <c r="M164" s="211"/>
      <c r="N164" s="211">
        <f aca="true" t="shared" si="20" ref="N164:N176">ROUND(L164*K164,2)</f>
        <v>17.65</v>
      </c>
      <c r="O164" s="211"/>
      <c r="P164" s="211"/>
      <c r="Q164" s="211"/>
      <c r="R164" s="142"/>
      <c r="T164" s="143" t="s">
        <v>5</v>
      </c>
      <c r="U164" s="40" t="s">
        <v>42</v>
      </c>
      <c r="V164" s="144">
        <v>0.024</v>
      </c>
      <c r="W164" s="144">
        <f aca="true" t="shared" si="21" ref="W164:W176">V164*K164</f>
        <v>0.05376000000000001</v>
      </c>
      <c r="X164" s="144">
        <v>0</v>
      </c>
      <c r="Y164" s="144">
        <f aca="true" t="shared" si="22" ref="Y164:Y176">X164*K164</f>
        <v>0</v>
      </c>
      <c r="Z164" s="144">
        <v>0</v>
      </c>
      <c r="AA164" s="145">
        <f aca="true" t="shared" si="23" ref="AA164:AA176">Z164*K164</f>
        <v>0</v>
      </c>
      <c r="AR164" s="17" t="s">
        <v>250</v>
      </c>
      <c r="AT164" s="17" t="s">
        <v>188</v>
      </c>
      <c r="AU164" s="17" t="s">
        <v>150</v>
      </c>
      <c r="AY164" s="17" t="s">
        <v>187</v>
      </c>
      <c r="BE164" s="146">
        <f aca="true" t="shared" si="24" ref="BE164:BE176">IF(U164="základní",N164,0)</f>
        <v>17.65</v>
      </c>
      <c r="BF164" s="146">
        <f aca="true" t="shared" si="25" ref="BF164:BF176">IF(U164="snížená",N164,0)</f>
        <v>0</v>
      </c>
      <c r="BG164" s="146">
        <f aca="true" t="shared" si="26" ref="BG164:BG176">IF(U164="zákl. přenesená",N164,0)</f>
        <v>0</v>
      </c>
      <c r="BH164" s="146">
        <f aca="true" t="shared" si="27" ref="BH164:BH176">IF(U164="sníž. přenesená",N164,0)</f>
        <v>0</v>
      </c>
      <c r="BI164" s="146">
        <f aca="true" t="shared" si="28" ref="BI164:BI176">IF(U164="nulová",N164,0)</f>
        <v>0</v>
      </c>
      <c r="BJ164" s="17" t="s">
        <v>85</v>
      </c>
      <c r="BK164" s="146">
        <f aca="true" t="shared" si="29" ref="BK164:BK176">ROUND(L164*K164,2)</f>
        <v>17.65</v>
      </c>
      <c r="BL164" s="17" t="s">
        <v>250</v>
      </c>
      <c r="BM164" s="17" t="s">
        <v>651</v>
      </c>
    </row>
    <row r="165" spans="2:65" s="1" customFormat="1" ht="22.5" customHeight="1">
      <c r="B165" s="137"/>
      <c r="C165" s="150" t="s">
        <v>410</v>
      </c>
      <c r="D165" s="150" t="s">
        <v>323</v>
      </c>
      <c r="E165" s="151" t="s">
        <v>652</v>
      </c>
      <c r="F165" s="222" t="s">
        <v>653</v>
      </c>
      <c r="G165" s="222"/>
      <c r="H165" s="222"/>
      <c r="I165" s="222"/>
      <c r="J165" s="152" t="s">
        <v>217</v>
      </c>
      <c r="K165" s="153">
        <v>0.001</v>
      </c>
      <c r="L165" s="223">
        <v>48700</v>
      </c>
      <c r="M165" s="223"/>
      <c r="N165" s="223">
        <f t="shared" si="20"/>
        <v>48.7</v>
      </c>
      <c r="O165" s="211"/>
      <c r="P165" s="211"/>
      <c r="Q165" s="211"/>
      <c r="R165" s="142"/>
      <c r="T165" s="143" t="s">
        <v>5</v>
      </c>
      <c r="U165" s="40" t="s">
        <v>42</v>
      </c>
      <c r="V165" s="144">
        <v>0</v>
      </c>
      <c r="W165" s="144">
        <f t="shared" si="21"/>
        <v>0</v>
      </c>
      <c r="X165" s="144">
        <v>1</v>
      </c>
      <c r="Y165" s="144">
        <f t="shared" si="22"/>
        <v>0.001</v>
      </c>
      <c r="Z165" s="144">
        <v>0</v>
      </c>
      <c r="AA165" s="145">
        <f t="shared" si="23"/>
        <v>0</v>
      </c>
      <c r="AR165" s="17" t="s">
        <v>378</v>
      </c>
      <c r="AT165" s="17" t="s">
        <v>323</v>
      </c>
      <c r="AU165" s="17" t="s">
        <v>150</v>
      </c>
      <c r="AY165" s="17" t="s">
        <v>187</v>
      </c>
      <c r="BE165" s="146">
        <f t="shared" si="24"/>
        <v>48.7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7" t="s">
        <v>85</v>
      </c>
      <c r="BK165" s="146">
        <f t="shared" si="29"/>
        <v>48.7</v>
      </c>
      <c r="BL165" s="17" t="s">
        <v>250</v>
      </c>
      <c r="BM165" s="17" t="s">
        <v>654</v>
      </c>
    </row>
    <row r="166" spans="2:65" s="1" customFormat="1" ht="31.5" customHeight="1">
      <c r="B166" s="137"/>
      <c r="C166" s="138" t="s">
        <v>414</v>
      </c>
      <c r="D166" s="138" t="s">
        <v>188</v>
      </c>
      <c r="E166" s="139" t="s">
        <v>655</v>
      </c>
      <c r="F166" s="210" t="s">
        <v>656</v>
      </c>
      <c r="G166" s="210"/>
      <c r="H166" s="210"/>
      <c r="I166" s="210"/>
      <c r="J166" s="140" t="s">
        <v>191</v>
      </c>
      <c r="K166" s="141">
        <v>44.874</v>
      </c>
      <c r="L166" s="211">
        <v>17.2</v>
      </c>
      <c r="M166" s="211"/>
      <c r="N166" s="211">
        <f t="shared" si="20"/>
        <v>771.83</v>
      </c>
      <c r="O166" s="211"/>
      <c r="P166" s="211"/>
      <c r="Q166" s="211"/>
      <c r="R166" s="142"/>
      <c r="T166" s="143" t="s">
        <v>5</v>
      </c>
      <c r="U166" s="40" t="s">
        <v>42</v>
      </c>
      <c r="V166" s="144">
        <v>0.054</v>
      </c>
      <c r="W166" s="144">
        <f t="shared" si="21"/>
        <v>2.423196</v>
      </c>
      <c r="X166" s="144">
        <v>0</v>
      </c>
      <c r="Y166" s="144">
        <f t="shared" si="22"/>
        <v>0</v>
      </c>
      <c r="Z166" s="144">
        <v>0</v>
      </c>
      <c r="AA166" s="145">
        <f t="shared" si="23"/>
        <v>0</v>
      </c>
      <c r="AR166" s="17" t="s">
        <v>250</v>
      </c>
      <c r="AT166" s="17" t="s">
        <v>188</v>
      </c>
      <c r="AU166" s="17" t="s">
        <v>150</v>
      </c>
      <c r="AY166" s="17" t="s">
        <v>187</v>
      </c>
      <c r="BE166" s="146">
        <f t="shared" si="24"/>
        <v>771.83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7" t="s">
        <v>85</v>
      </c>
      <c r="BK166" s="146">
        <f t="shared" si="29"/>
        <v>771.83</v>
      </c>
      <c r="BL166" s="17" t="s">
        <v>250</v>
      </c>
      <c r="BM166" s="17" t="s">
        <v>657</v>
      </c>
    </row>
    <row r="167" spans="2:65" s="1" customFormat="1" ht="22.5" customHeight="1">
      <c r="B167" s="137"/>
      <c r="C167" s="150" t="s">
        <v>418</v>
      </c>
      <c r="D167" s="150" t="s">
        <v>323</v>
      </c>
      <c r="E167" s="151" t="s">
        <v>652</v>
      </c>
      <c r="F167" s="222" t="s">
        <v>653</v>
      </c>
      <c r="G167" s="222"/>
      <c r="H167" s="222"/>
      <c r="I167" s="222"/>
      <c r="J167" s="152" t="s">
        <v>217</v>
      </c>
      <c r="K167" s="153">
        <v>0.016</v>
      </c>
      <c r="L167" s="223">
        <v>48700</v>
      </c>
      <c r="M167" s="223"/>
      <c r="N167" s="223">
        <f t="shared" si="20"/>
        <v>779.2</v>
      </c>
      <c r="O167" s="211"/>
      <c r="P167" s="211"/>
      <c r="Q167" s="211"/>
      <c r="R167" s="142"/>
      <c r="T167" s="143" t="s">
        <v>5</v>
      </c>
      <c r="U167" s="40" t="s">
        <v>42</v>
      </c>
      <c r="V167" s="144">
        <v>0</v>
      </c>
      <c r="W167" s="144">
        <f t="shared" si="21"/>
        <v>0</v>
      </c>
      <c r="X167" s="144">
        <v>1</v>
      </c>
      <c r="Y167" s="144">
        <f t="shared" si="22"/>
        <v>0.016</v>
      </c>
      <c r="Z167" s="144">
        <v>0</v>
      </c>
      <c r="AA167" s="145">
        <f t="shared" si="23"/>
        <v>0</v>
      </c>
      <c r="AR167" s="17" t="s">
        <v>378</v>
      </c>
      <c r="AT167" s="17" t="s">
        <v>323</v>
      </c>
      <c r="AU167" s="17" t="s">
        <v>150</v>
      </c>
      <c r="AY167" s="17" t="s">
        <v>187</v>
      </c>
      <c r="BE167" s="146">
        <f t="shared" si="24"/>
        <v>779.2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7" t="s">
        <v>85</v>
      </c>
      <c r="BK167" s="146">
        <f t="shared" si="29"/>
        <v>779.2</v>
      </c>
      <c r="BL167" s="17" t="s">
        <v>250</v>
      </c>
      <c r="BM167" s="17" t="s">
        <v>658</v>
      </c>
    </row>
    <row r="168" spans="2:65" s="1" customFormat="1" ht="31.5" customHeight="1">
      <c r="B168" s="137"/>
      <c r="C168" s="138" t="s">
        <v>448</v>
      </c>
      <c r="D168" s="138" t="s">
        <v>188</v>
      </c>
      <c r="E168" s="139" t="s">
        <v>659</v>
      </c>
      <c r="F168" s="210" t="s">
        <v>660</v>
      </c>
      <c r="G168" s="210"/>
      <c r="H168" s="210"/>
      <c r="I168" s="210"/>
      <c r="J168" s="140" t="s">
        <v>191</v>
      </c>
      <c r="K168" s="141">
        <v>2.24</v>
      </c>
      <c r="L168" s="211">
        <v>81</v>
      </c>
      <c r="M168" s="211"/>
      <c r="N168" s="211">
        <f t="shared" si="20"/>
        <v>181.44</v>
      </c>
      <c r="O168" s="211"/>
      <c r="P168" s="211"/>
      <c r="Q168" s="211"/>
      <c r="R168" s="142"/>
      <c r="T168" s="143" t="s">
        <v>5</v>
      </c>
      <c r="U168" s="40" t="s">
        <v>42</v>
      </c>
      <c r="V168" s="144">
        <v>0.222</v>
      </c>
      <c r="W168" s="144">
        <f t="shared" si="21"/>
        <v>0.49728000000000006</v>
      </c>
      <c r="X168" s="144">
        <v>0.0004</v>
      </c>
      <c r="Y168" s="144">
        <f t="shared" si="22"/>
        <v>0.0008960000000000001</v>
      </c>
      <c r="Z168" s="144">
        <v>0</v>
      </c>
      <c r="AA168" s="145">
        <f t="shared" si="23"/>
        <v>0</v>
      </c>
      <c r="AR168" s="17" t="s">
        <v>250</v>
      </c>
      <c r="AT168" s="17" t="s">
        <v>188</v>
      </c>
      <c r="AU168" s="17" t="s">
        <v>150</v>
      </c>
      <c r="AY168" s="17" t="s">
        <v>187</v>
      </c>
      <c r="BE168" s="146">
        <f t="shared" si="24"/>
        <v>181.44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7" t="s">
        <v>85</v>
      </c>
      <c r="BK168" s="146">
        <f t="shared" si="29"/>
        <v>181.44</v>
      </c>
      <c r="BL168" s="17" t="s">
        <v>250</v>
      </c>
      <c r="BM168" s="17" t="s">
        <v>661</v>
      </c>
    </row>
    <row r="169" spans="2:65" s="1" customFormat="1" ht="22.5" customHeight="1">
      <c r="B169" s="137"/>
      <c r="C169" s="150" t="s">
        <v>452</v>
      </c>
      <c r="D169" s="150" t="s">
        <v>323</v>
      </c>
      <c r="E169" s="151" t="s">
        <v>662</v>
      </c>
      <c r="F169" s="222" t="s">
        <v>663</v>
      </c>
      <c r="G169" s="222"/>
      <c r="H169" s="222"/>
      <c r="I169" s="222"/>
      <c r="J169" s="152" t="s">
        <v>191</v>
      </c>
      <c r="K169" s="153">
        <v>2.576</v>
      </c>
      <c r="L169" s="223">
        <v>62.5</v>
      </c>
      <c r="M169" s="223"/>
      <c r="N169" s="223">
        <f t="shared" si="20"/>
        <v>161</v>
      </c>
      <c r="O169" s="211"/>
      <c r="P169" s="211"/>
      <c r="Q169" s="211"/>
      <c r="R169" s="142"/>
      <c r="T169" s="143" t="s">
        <v>5</v>
      </c>
      <c r="U169" s="40" t="s">
        <v>42</v>
      </c>
      <c r="V169" s="144">
        <v>0</v>
      </c>
      <c r="W169" s="144">
        <f t="shared" si="21"/>
        <v>0</v>
      </c>
      <c r="X169" s="144">
        <v>0.00388</v>
      </c>
      <c r="Y169" s="144">
        <f t="shared" si="22"/>
        <v>0.009994880000000001</v>
      </c>
      <c r="Z169" s="144">
        <v>0</v>
      </c>
      <c r="AA169" s="145">
        <f t="shared" si="23"/>
        <v>0</v>
      </c>
      <c r="AR169" s="17" t="s">
        <v>378</v>
      </c>
      <c r="AT169" s="17" t="s">
        <v>323</v>
      </c>
      <c r="AU169" s="17" t="s">
        <v>150</v>
      </c>
      <c r="AY169" s="17" t="s">
        <v>187</v>
      </c>
      <c r="BE169" s="146">
        <f t="shared" si="24"/>
        <v>161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7" t="s">
        <v>85</v>
      </c>
      <c r="BK169" s="146">
        <f t="shared" si="29"/>
        <v>161</v>
      </c>
      <c r="BL169" s="17" t="s">
        <v>250</v>
      </c>
      <c r="BM169" s="17" t="s">
        <v>664</v>
      </c>
    </row>
    <row r="170" spans="2:65" s="1" customFormat="1" ht="31.5" customHeight="1">
      <c r="B170" s="137"/>
      <c r="C170" s="138" t="s">
        <v>456</v>
      </c>
      <c r="D170" s="138" t="s">
        <v>188</v>
      </c>
      <c r="E170" s="139" t="s">
        <v>665</v>
      </c>
      <c r="F170" s="210" t="s">
        <v>666</v>
      </c>
      <c r="G170" s="210"/>
      <c r="H170" s="210"/>
      <c r="I170" s="210"/>
      <c r="J170" s="140" t="s">
        <v>191</v>
      </c>
      <c r="K170" s="141">
        <v>44.874</v>
      </c>
      <c r="L170" s="211">
        <v>93</v>
      </c>
      <c r="M170" s="211"/>
      <c r="N170" s="211">
        <f t="shared" si="20"/>
        <v>4173.28</v>
      </c>
      <c r="O170" s="211"/>
      <c r="P170" s="211"/>
      <c r="Q170" s="211"/>
      <c r="R170" s="142"/>
      <c r="T170" s="143" t="s">
        <v>5</v>
      </c>
      <c r="U170" s="40" t="s">
        <v>42</v>
      </c>
      <c r="V170" s="144">
        <v>0.26</v>
      </c>
      <c r="W170" s="144">
        <f t="shared" si="21"/>
        <v>11.667240000000001</v>
      </c>
      <c r="X170" s="144">
        <v>0.0004</v>
      </c>
      <c r="Y170" s="144">
        <f t="shared" si="22"/>
        <v>0.017949600000000003</v>
      </c>
      <c r="Z170" s="144">
        <v>0</v>
      </c>
      <c r="AA170" s="145">
        <f t="shared" si="23"/>
        <v>0</v>
      </c>
      <c r="AR170" s="17" t="s">
        <v>250</v>
      </c>
      <c r="AT170" s="17" t="s">
        <v>188</v>
      </c>
      <c r="AU170" s="17" t="s">
        <v>150</v>
      </c>
      <c r="AY170" s="17" t="s">
        <v>187</v>
      </c>
      <c r="BE170" s="146">
        <f t="shared" si="24"/>
        <v>4173.28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7" t="s">
        <v>85</v>
      </c>
      <c r="BK170" s="146">
        <f t="shared" si="29"/>
        <v>4173.28</v>
      </c>
      <c r="BL170" s="17" t="s">
        <v>250</v>
      </c>
      <c r="BM170" s="17" t="s">
        <v>667</v>
      </c>
    </row>
    <row r="171" spans="2:65" s="1" customFormat="1" ht="22.5" customHeight="1">
      <c r="B171" s="137"/>
      <c r="C171" s="150" t="s">
        <v>460</v>
      </c>
      <c r="D171" s="150" t="s">
        <v>323</v>
      </c>
      <c r="E171" s="151" t="s">
        <v>662</v>
      </c>
      <c r="F171" s="222" t="s">
        <v>663</v>
      </c>
      <c r="G171" s="222"/>
      <c r="H171" s="222"/>
      <c r="I171" s="222"/>
      <c r="J171" s="152" t="s">
        <v>191</v>
      </c>
      <c r="K171" s="153">
        <v>53.849</v>
      </c>
      <c r="L171" s="223">
        <v>62.5</v>
      </c>
      <c r="M171" s="223"/>
      <c r="N171" s="223">
        <f t="shared" si="20"/>
        <v>3365.56</v>
      </c>
      <c r="O171" s="211"/>
      <c r="P171" s="211"/>
      <c r="Q171" s="211"/>
      <c r="R171" s="142"/>
      <c r="T171" s="143" t="s">
        <v>5</v>
      </c>
      <c r="U171" s="40" t="s">
        <v>42</v>
      </c>
      <c r="V171" s="144">
        <v>0</v>
      </c>
      <c r="W171" s="144">
        <f t="shared" si="21"/>
        <v>0</v>
      </c>
      <c r="X171" s="144">
        <v>0.00388</v>
      </c>
      <c r="Y171" s="144">
        <f t="shared" si="22"/>
        <v>0.20893412</v>
      </c>
      <c r="Z171" s="144">
        <v>0</v>
      </c>
      <c r="AA171" s="145">
        <f t="shared" si="23"/>
        <v>0</v>
      </c>
      <c r="AR171" s="17" t="s">
        <v>378</v>
      </c>
      <c r="AT171" s="17" t="s">
        <v>323</v>
      </c>
      <c r="AU171" s="17" t="s">
        <v>150</v>
      </c>
      <c r="AY171" s="17" t="s">
        <v>187</v>
      </c>
      <c r="BE171" s="146">
        <f t="shared" si="24"/>
        <v>3365.56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7" t="s">
        <v>85</v>
      </c>
      <c r="BK171" s="146">
        <f t="shared" si="29"/>
        <v>3365.56</v>
      </c>
      <c r="BL171" s="17" t="s">
        <v>250</v>
      </c>
      <c r="BM171" s="17" t="s">
        <v>668</v>
      </c>
    </row>
    <row r="172" spans="2:65" s="1" customFormat="1" ht="44.25" customHeight="1">
      <c r="B172" s="137"/>
      <c r="C172" s="138" t="s">
        <v>464</v>
      </c>
      <c r="D172" s="138" t="s">
        <v>188</v>
      </c>
      <c r="E172" s="139" t="s">
        <v>669</v>
      </c>
      <c r="F172" s="210" t="s">
        <v>670</v>
      </c>
      <c r="G172" s="210"/>
      <c r="H172" s="210"/>
      <c r="I172" s="210"/>
      <c r="J172" s="140" t="s">
        <v>191</v>
      </c>
      <c r="K172" s="141">
        <v>41.574</v>
      </c>
      <c r="L172" s="211">
        <v>248</v>
      </c>
      <c r="M172" s="211"/>
      <c r="N172" s="211">
        <f t="shared" si="20"/>
        <v>10310.35</v>
      </c>
      <c r="O172" s="211"/>
      <c r="P172" s="211"/>
      <c r="Q172" s="211"/>
      <c r="R172" s="142"/>
      <c r="T172" s="143" t="s">
        <v>5</v>
      </c>
      <c r="U172" s="40" t="s">
        <v>42</v>
      </c>
      <c r="V172" s="144">
        <v>0.097</v>
      </c>
      <c r="W172" s="144">
        <f t="shared" si="21"/>
        <v>4.032678</v>
      </c>
      <c r="X172" s="144">
        <v>0.00084</v>
      </c>
      <c r="Y172" s="144">
        <f t="shared" si="22"/>
        <v>0.03492216</v>
      </c>
      <c r="Z172" s="144">
        <v>0</v>
      </c>
      <c r="AA172" s="145">
        <f t="shared" si="23"/>
        <v>0</v>
      </c>
      <c r="AR172" s="17" t="s">
        <v>250</v>
      </c>
      <c r="AT172" s="17" t="s">
        <v>188</v>
      </c>
      <c r="AU172" s="17" t="s">
        <v>150</v>
      </c>
      <c r="AY172" s="17" t="s">
        <v>187</v>
      </c>
      <c r="BE172" s="146">
        <f t="shared" si="24"/>
        <v>10310.35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7" t="s">
        <v>85</v>
      </c>
      <c r="BK172" s="146">
        <f t="shared" si="29"/>
        <v>10310.35</v>
      </c>
      <c r="BL172" s="17" t="s">
        <v>250</v>
      </c>
      <c r="BM172" s="17" t="s">
        <v>671</v>
      </c>
    </row>
    <row r="173" spans="2:65" s="1" customFormat="1" ht="44.25" customHeight="1">
      <c r="B173" s="137"/>
      <c r="C173" s="138" t="s">
        <v>468</v>
      </c>
      <c r="D173" s="138" t="s">
        <v>188</v>
      </c>
      <c r="E173" s="139" t="s">
        <v>672</v>
      </c>
      <c r="F173" s="210" t="s">
        <v>673</v>
      </c>
      <c r="G173" s="210"/>
      <c r="H173" s="210"/>
      <c r="I173" s="210"/>
      <c r="J173" s="140" t="s">
        <v>191</v>
      </c>
      <c r="K173" s="141">
        <v>81.609</v>
      </c>
      <c r="L173" s="211">
        <v>33.1</v>
      </c>
      <c r="M173" s="211"/>
      <c r="N173" s="211">
        <f t="shared" si="20"/>
        <v>2701.26</v>
      </c>
      <c r="O173" s="211"/>
      <c r="P173" s="211"/>
      <c r="Q173" s="211"/>
      <c r="R173" s="142"/>
      <c r="T173" s="143" t="s">
        <v>5</v>
      </c>
      <c r="U173" s="40" t="s">
        <v>42</v>
      </c>
      <c r="V173" s="144">
        <v>0.09</v>
      </c>
      <c r="W173" s="144">
        <f t="shared" si="21"/>
        <v>7.344809999999999</v>
      </c>
      <c r="X173" s="144">
        <v>0</v>
      </c>
      <c r="Y173" s="144">
        <f t="shared" si="22"/>
        <v>0</v>
      </c>
      <c r="Z173" s="144">
        <v>0</v>
      </c>
      <c r="AA173" s="145">
        <f t="shared" si="23"/>
        <v>0</v>
      </c>
      <c r="AR173" s="17" t="s">
        <v>250</v>
      </c>
      <c r="AT173" s="17" t="s">
        <v>188</v>
      </c>
      <c r="AU173" s="17" t="s">
        <v>150</v>
      </c>
      <c r="AY173" s="17" t="s">
        <v>187</v>
      </c>
      <c r="BE173" s="146">
        <f t="shared" si="24"/>
        <v>2701.26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7" t="s">
        <v>85</v>
      </c>
      <c r="BK173" s="146">
        <f t="shared" si="29"/>
        <v>2701.26</v>
      </c>
      <c r="BL173" s="17" t="s">
        <v>250</v>
      </c>
      <c r="BM173" s="17" t="s">
        <v>674</v>
      </c>
    </row>
    <row r="174" spans="2:65" s="1" customFormat="1" ht="31.5" customHeight="1">
      <c r="B174" s="137"/>
      <c r="C174" s="150" t="s">
        <v>438</v>
      </c>
      <c r="D174" s="150" t="s">
        <v>323</v>
      </c>
      <c r="E174" s="151" t="s">
        <v>675</v>
      </c>
      <c r="F174" s="222" t="s">
        <v>676</v>
      </c>
      <c r="G174" s="222"/>
      <c r="H174" s="222"/>
      <c r="I174" s="222"/>
      <c r="J174" s="152" t="s">
        <v>191</v>
      </c>
      <c r="K174" s="153">
        <v>85.689</v>
      </c>
      <c r="L174" s="223">
        <v>27.6</v>
      </c>
      <c r="M174" s="223"/>
      <c r="N174" s="223">
        <f t="shared" si="20"/>
        <v>2365.02</v>
      </c>
      <c r="O174" s="211"/>
      <c r="P174" s="211"/>
      <c r="Q174" s="211"/>
      <c r="R174" s="142"/>
      <c r="T174" s="143" t="s">
        <v>5</v>
      </c>
      <c r="U174" s="40" t="s">
        <v>42</v>
      </c>
      <c r="V174" s="144">
        <v>0</v>
      </c>
      <c r="W174" s="144">
        <f t="shared" si="21"/>
        <v>0</v>
      </c>
      <c r="X174" s="144">
        <v>0.0002</v>
      </c>
      <c r="Y174" s="144">
        <f t="shared" si="22"/>
        <v>0.017137799999999998</v>
      </c>
      <c r="Z174" s="144">
        <v>0</v>
      </c>
      <c r="AA174" s="145">
        <f t="shared" si="23"/>
        <v>0</v>
      </c>
      <c r="AR174" s="17" t="s">
        <v>378</v>
      </c>
      <c r="AT174" s="17" t="s">
        <v>323</v>
      </c>
      <c r="AU174" s="17" t="s">
        <v>150</v>
      </c>
      <c r="AY174" s="17" t="s">
        <v>187</v>
      </c>
      <c r="BE174" s="146">
        <f t="shared" si="24"/>
        <v>2365.02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7" t="s">
        <v>85</v>
      </c>
      <c r="BK174" s="146">
        <f t="shared" si="29"/>
        <v>2365.02</v>
      </c>
      <c r="BL174" s="17" t="s">
        <v>250</v>
      </c>
      <c r="BM174" s="17" t="s">
        <v>677</v>
      </c>
    </row>
    <row r="175" spans="2:65" s="1" customFormat="1" ht="31.5" customHeight="1">
      <c r="B175" s="137"/>
      <c r="C175" s="138" t="s">
        <v>442</v>
      </c>
      <c r="D175" s="138" t="s">
        <v>188</v>
      </c>
      <c r="E175" s="139" t="s">
        <v>678</v>
      </c>
      <c r="F175" s="210" t="s">
        <v>679</v>
      </c>
      <c r="G175" s="210"/>
      <c r="H175" s="210"/>
      <c r="I175" s="210"/>
      <c r="J175" s="140" t="s">
        <v>217</v>
      </c>
      <c r="K175" s="141">
        <v>0.307</v>
      </c>
      <c r="L175" s="211">
        <v>842</v>
      </c>
      <c r="M175" s="211"/>
      <c r="N175" s="211">
        <f t="shared" si="20"/>
        <v>258.49</v>
      </c>
      <c r="O175" s="211"/>
      <c r="P175" s="211"/>
      <c r="Q175" s="211"/>
      <c r="R175" s="142"/>
      <c r="T175" s="143" t="s">
        <v>5</v>
      </c>
      <c r="U175" s="40" t="s">
        <v>42</v>
      </c>
      <c r="V175" s="144">
        <v>1.567</v>
      </c>
      <c r="W175" s="144">
        <f t="shared" si="21"/>
        <v>0.48106899999999997</v>
      </c>
      <c r="X175" s="144">
        <v>0</v>
      </c>
      <c r="Y175" s="144">
        <f t="shared" si="22"/>
        <v>0</v>
      </c>
      <c r="Z175" s="144">
        <v>0</v>
      </c>
      <c r="AA175" s="145">
        <f t="shared" si="23"/>
        <v>0</v>
      </c>
      <c r="AR175" s="17" t="s">
        <v>250</v>
      </c>
      <c r="AT175" s="17" t="s">
        <v>188</v>
      </c>
      <c r="AU175" s="17" t="s">
        <v>150</v>
      </c>
      <c r="AY175" s="17" t="s">
        <v>187</v>
      </c>
      <c r="BE175" s="146">
        <f t="shared" si="24"/>
        <v>258.49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7" t="s">
        <v>85</v>
      </c>
      <c r="BK175" s="146">
        <f t="shared" si="29"/>
        <v>258.49</v>
      </c>
      <c r="BL175" s="17" t="s">
        <v>250</v>
      </c>
      <c r="BM175" s="17" t="s">
        <v>680</v>
      </c>
    </row>
    <row r="176" spans="2:65" s="1" customFormat="1" ht="31.5" customHeight="1">
      <c r="B176" s="137"/>
      <c r="C176" s="138" t="s">
        <v>422</v>
      </c>
      <c r="D176" s="138" t="s">
        <v>188</v>
      </c>
      <c r="E176" s="139" t="s">
        <v>681</v>
      </c>
      <c r="F176" s="210" t="s">
        <v>682</v>
      </c>
      <c r="G176" s="210"/>
      <c r="H176" s="210"/>
      <c r="I176" s="210"/>
      <c r="J176" s="140" t="s">
        <v>217</v>
      </c>
      <c r="K176" s="141">
        <v>0.307</v>
      </c>
      <c r="L176" s="211">
        <v>397</v>
      </c>
      <c r="M176" s="211"/>
      <c r="N176" s="211">
        <f t="shared" si="20"/>
        <v>121.88</v>
      </c>
      <c r="O176" s="211"/>
      <c r="P176" s="211"/>
      <c r="Q176" s="211"/>
      <c r="R176" s="142"/>
      <c r="T176" s="143" t="s">
        <v>5</v>
      </c>
      <c r="U176" s="40" t="s">
        <v>42</v>
      </c>
      <c r="V176" s="144">
        <v>1.36</v>
      </c>
      <c r="W176" s="144">
        <f t="shared" si="21"/>
        <v>0.41752</v>
      </c>
      <c r="X176" s="144">
        <v>0</v>
      </c>
      <c r="Y176" s="144">
        <f t="shared" si="22"/>
        <v>0</v>
      </c>
      <c r="Z176" s="144">
        <v>0</v>
      </c>
      <c r="AA176" s="145">
        <f t="shared" si="23"/>
        <v>0</v>
      </c>
      <c r="AR176" s="17" t="s">
        <v>250</v>
      </c>
      <c r="AT176" s="17" t="s">
        <v>188</v>
      </c>
      <c r="AU176" s="17" t="s">
        <v>150</v>
      </c>
      <c r="AY176" s="17" t="s">
        <v>187</v>
      </c>
      <c r="BE176" s="146">
        <f t="shared" si="24"/>
        <v>121.88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7" t="s">
        <v>85</v>
      </c>
      <c r="BK176" s="146">
        <f t="shared" si="29"/>
        <v>121.88</v>
      </c>
      <c r="BL176" s="17" t="s">
        <v>250</v>
      </c>
      <c r="BM176" s="17" t="s">
        <v>683</v>
      </c>
    </row>
    <row r="177" spans="2:63" s="9" customFormat="1" ht="29.85" customHeight="1">
      <c r="B177" s="126"/>
      <c r="C177" s="127"/>
      <c r="D177" s="136" t="s">
        <v>169</v>
      </c>
      <c r="E177" s="136"/>
      <c r="F177" s="136"/>
      <c r="G177" s="136"/>
      <c r="H177" s="136"/>
      <c r="I177" s="136"/>
      <c r="J177" s="136"/>
      <c r="K177" s="136"/>
      <c r="L177" s="136"/>
      <c r="M177" s="136"/>
      <c r="N177" s="217">
        <f>BK177</f>
        <v>17587.809999999998</v>
      </c>
      <c r="O177" s="218"/>
      <c r="P177" s="218"/>
      <c r="Q177" s="218"/>
      <c r="R177" s="129"/>
      <c r="T177" s="130"/>
      <c r="U177" s="127"/>
      <c r="V177" s="127"/>
      <c r="W177" s="131">
        <f>SUM(W178:W181)</f>
        <v>9.770584</v>
      </c>
      <c r="X177" s="127"/>
      <c r="Y177" s="131">
        <f>SUM(Y178:Y181)</f>
        <v>0.3130515</v>
      </c>
      <c r="Z177" s="127"/>
      <c r="AA177" s="132">
        <f>SUM(AA178:AA181)</f>
        <v>0</v>
      </c>
      <c r="AR177" s="133" t="s">
        <v>150</v>
      </c>
      <c r="AT177" s="134" t="s">
        <v>76</v>
      </c>
      <c r="AU177" s="134" t="s">
        <v>85</v>
      </c>
      <c r="AY177" s="133" t="s">
        <v>187</v>
      </c>
      <c r="BK177" s="135">
        <f>SUM(BK178:BK181)</f>
        <v>17587.809999999998</v>
      </c>
    </row>
    <row r="178" spans="2:65" s="1" customFormat="1" ht="31.5" customHeight="1">
      <c r="B178" s="137"/>
      <c r="C178" s="138" t="s">
        <v>426</v>
      </c>
      <c r="D178" s="138" t="s">
        <v>188</v>
      </c>
      <c r="E178" s="139" t="s">
        <v>684</v>
      </c>
      <c r="F178" s="210" t="s">
        <v>685</v>
      </c>
      <c r="G178" s="210"/>
      <c r="H178" s="210"/>
      <c r="I178" s="210"/>
      <c r="J178" s="140" t="s">
        <v>191</v>
      </c>
      <c r="K178" s="141">
        <v>41.574</v>
      </c>
      <c r="L178" s="211">
        <v>151</v>
      </c>
      <c r="M178" s="211"/>
      <c r="N178" s="211">
        <f>ROUND(L178*K178,2)</f>
        <v>6277.67</v>
      </c>
      <c r="O178" s="211"/>
      <c r="P178" s="211"/>
      <c r="Q178" s="211"/>
      <c r="R178" s="142"/>
      <c r="T178" s="143" t="s">
        <v>5</v>
      </c>
      <c r="U178" s="40" t="s">
        <v>42</v>
      </c>
      <c r="V178" s="144">
        <v>0.211</v>
      </c>
      <c r="W178" s="144">
        <f>V178*K178</f>
        <v>8.772114</v>
      </c>
      <c r="X178" s="144">
        <v>0.006</v>
      </c>
      <c r="Y178" s="144">
        <f>X178*K178</f>
        <v>0.249444</v>
      </c>
      <c r="Z178" s="144">
        <v>0</v>
      </c>
      <c r="AA178" s="145">
        <f>Z178*K178</f>
        <v>0</v>
      </c>
      <c r="AR178" s="17" t="s">
        <v>250</v>
      </c>
      <c r="AT178" s="17" t="s">
        <v>188</v>
      </c>
      <c r="AU178" s="17" t="s">
        <v>150</v>
      </c>
      <c r="AY178" s="17" t="s">
        <v>187</v>
      </c>
      <c r="BE178" s="146">
        <f>IF(U178="základní",N178,0)</f>
        <v>6277.67</v>
      </c>
      <c r="BF178" s="146">
        <f>IF(U178="snížená",N178,0)</f>
        <v>0</v>
      </c>
      <c r="BG178" s="146">
        <f>IF(U178="zákl. přenesená",N178,0)</f>
        <v>0</v>
      </c>
      <c r="BH178" s="146">
        <f>IF(U178="sníž. přenesená",N178,0)</f>
        <v>0</v>
      </c>
      <c r="BI178" s="146">
        <f>IF(U178="nulová",N178,0)</f>
        <v>0</v>
      </c>
      <c r="BJ178" s="17" t="s">
        <v>85</v>
      </c>
      <c r="BK178" s="146">
        <f>ROUND(L178*K178,2)</f>
        <v>6277.67</v>
      </c>
      <c r="BL178" s="17" t="s">
        <v>250</v>
      </c>
      <c r="BM178" s="17" t="s">
        <v>686</v>
      </c>
    </row>
    <row r="179" spans="2:65" s="1" customFormat="1" ht="31.5" customHeight="1">
      <c r="B179" s="137"/>
      <c r="C179" s="150" t="s">
        <v>430</v>
      </c>
      <c r="D179" s="150" t="s">
        <v>323</v>
      </c>
      <c r="E179" s="151" t="s">
        <v>687</v>
      </c>
      <c r="F179" s="222" t="s">
        <v>688</v>
      </c>
      <c r="G179" s="222"/>
      <c r="H179" s="222"/>
      <c r="I179" s="222"/>
      <c r="J179" s="152" t="s">
        <v>191</v>
      </c>
      <c r="K179" s="153">
        <v>42.405</v>
      </c>
      <c r="L179" s="223">
        <v>258</v>
      </c>
      <c r="M179" s="223"/>
      <c r="N179" s="223">
        <f>ROUND(L179*K179,2)</f>
        <v>10940.49</v>
      </c>
      <c r="O179" s="211"/>
      <c r="P179" s="211"/>
      <c r="Q179" s="211"/>
      <c r="R179" s="142"/>
      <c r="T179" s="143" t="s">
        <v>5</v>
      </c>
      <c r="U179" s="40" t="s">
        <v>42</v>
      </c>
      <c r="V179" s="144">
        <v>0</v>
      </c>
      <c r="W179" s="144">
        <f>V179*K179</f>
        <v>0</v>
      </c>
      <c r="X179" s="144">
        <v>0.0015</v>
      </c>
      <c r="Y179" s="144">
        <f>X179*K179</f>
        <v>0.0636075</v>
      </c>
      <c r="Z179" s="144">
        <v>0</v>
      </c>
      <c r="AA179" s="145">
        <f>Z179*K179</f>
        <v>0</v>
      </c>
      <c r="AR179" s="17" t="s">
        <v>378</v>
      </c>
      <c r="AT179" s="17" t="s">
        <v>323</v>
      </c>
      <c r="AU179" s="17" t="s">
        <v>150</v>
      </c>
      <c r="AY179" s="17" t="s">
        <v>187</v>
      </c>
      <c r="BE179" s="146">
        <f>IF(U179="základní",N179,0)</f>
        <v>10940.49</v>
      </c>
      <c r="BF179" s="146">
        <f>IF(U179="snížená",N179,0)</f>
        <v>0</v>
      </c>
      <c r="BG179" s="146">
        <f>IF(U179="zákl. přenesená",N179,0)</f>
        <v>0</v>
      </c>
      <c r="BH179" s="146">
        <f>IF(U179="sníž. přenesená",N179,0)</f>
        <v>0</v>
      </c>
      <c r="BI179" s="146">
        <f>IF(U179="nulová",N179,0)</f>
        <v>0</v>
      </c>
      <c r="BJ179" s="17" t="s">
        <v>85</v>
      </c>
      <c r="BK179" s="146">
        <f>ROUND(L179*K179,2)</f>
        <v>10940.49</v>
      </c>
      <c r="BL179" s="17" t="s">
        <v>250</v>
      </c>
      <c r="BM179" s="17" t="s">
        <v>689</v>
      </c>
    </row>
    <row r="180" spans="2:65" s="1" customFormat="1" ht="31.5" customHeight="1">
      <c r="B180" s="137"/>
      <c r="C180" s="138" t="s">
        <v>434</v>
      </c>
      <c r="D180" s="138" t="s">
        <v>188</v>
      </c>
      <c r="E180" s="139" t="s">
        <v>690</v>
      </c>
      <c r="F180" s="210" t="s">
        <v>691</v>
      </c>
      <c r="G180" s="210"/>
      <c r="H180" s="210"/>
      <c r="I180" s="210"/>
      <c r="J180" s="140" t="s">
        <v>217</v>
      </c>
      <c r="K180" s="141">
        <v>0.313</v>
      </c>
      <c r="L180" s="211">
        <v>757</v>
      </c>
      <c r="M180" s="211"/>
      <c r="N180" s="211">
        <f>ROUND(L180*K180,2)</f>
        <v>236.94</v>
      </c>
      <c r="O180" s="211"/>
      <c r="P180" s="211"/>
      <c r="Q180" s="211"/>
      <c r="R180" s="142"/>
      <c r="T180" s="143" t="s">
        <v>5</v>
      </c>
      <c r="U180" s="40" t="s">
        <v>42</v>
      </c>
      <c r="V180" s="144">
        <v>1.74</v>
      </c>
      <c r="W180" s="144">
        <f>V180*K180</f>
        <v>0.54462</v>
      </c>
      <c r="X180" s="144">
        <v>0</v>
      </c>
      <c r="Y180" s="144">
        <f>X180*K180</f>
        <v>0</v>
      </c>
      <c r="Z180" s="144">
        <v>0</v>
      </c>
      <c r="AA180" s="145">
        <f>Z180*K180</f>
        <v>0</v>
      </c>
      <c r="AR180" s="17" t="s">
        <v>250</v>
      </c>
      <c r="AT180" s="17" t="s">
        <v>188</v>
      </c>
      <c r="AU180" s="17" t="s">
        <v>150</v>
      </c>
      <c r="AY180" s="17" t="s">
        <v>187</v>
      </c>
      <c r="BE180" s="146">
        <f>IF(U180="základní",N180,0)</f>
        <v>236.94</v>
      </c>
      <c r="BF180" s="146">
        <f>IF(U180="snížená",N180,0)</f>
        <v>0</v>
      </c>
      <c r="BG180" s="146">
        <f>IF(U180="zákl. přenesená",N180,0)</f>
        <v>0</v>
      </c>
      <c r="BH180" s="146">
        <f>IF(U180="sníž. přenesená",N180,0)</f>
        <v>0</v>
      </c>
      <c r="BI180" s="146">
        <f>IF(U180="nulová",N180,0)</f>
        <v>0</v>
      </c>
      <c r="BJ180" s="17" t="s">
        <v>85</v>
      </c>
      <c r="BK180" s="146">
        <f>ROUND(L180*K180,2)</f>
        <v>236.94</v>
      </c>
      <c r="BL180" s="17" t="s">
        <v>250</v>
      </c>
      <c r="BM180" s="17" t="s">
        <v>692</v>
      </c>
    </row>
    <row r="181" spans="2:65" s="1" customFormat="1" ht="31.5" customHeight="1">
      <c r="B181" s="137"/>
      <c r="C181" s="138" t="s">
        <v>446</v>
      </c>
      <c r="D181" s="138" t="s">
        <v>188</v>
      </c>
      <c r="E181" s="139" t="s">
        <v>693</v>
      </c>
      <c r="F181" s="210" t="s">
        <v>694</v>
      </c>
      <c r="G181" s="210"/>
      <c r="H181" s="210"/>
      <c r="I181" s="210"/>
      <c r="J181" s="140" t="s">
        <v>217</v>
      </c>
      <c r="K181" s="141">
        <v>0.313</v>
      </c>
      <c r="L181" s="211">
        <v>424</v>
      </c>
      <c r="M181" s="211"/>
      <c r="N181" s="211">
        <f>ROUND(L181*K181,2)</f>
        <v>132.71</v>
      </c>
      <c r="O181" s="211"/>
      <c r="P181" s="211"/>
      <c r="Q181" s="211"/>
      <c r="R181" s="142"/>
      <c r="T181" s="143" t="s">
        <v>5</v>
      </c>
      <c r="U181" s="40" t="s">
        <v>42</v>
      </c>
      <c r="V181" s="144">
        <v>1.45</v>
      </c>
      <c r="W181" s="144">
        <f>V181*K181</f>
        <v>0.45385</v>
      </c>
      <c r="X181" s="144">
        <v>0</v>
      </c>
      <c r="Y181" s="144">
        <f>X181*K181</f>
        <v>0</v>
      </c>
      <c r="Z181" s="144">
        <v>0</v>
      </c>
      <c r="AA181" s="145">
        <f>Z181*K181</f>
        <v>0</v>
      </c>
      <c r="AR181" s="17" t="s">
        <v>250</v>
      </c>
      <c r="AT181" s="17" t="s">
        <v>188</v>
      </c>
      <c r="AU181" s="17" t="s">
        <v>150</v>
      </c>
      <c r="AY181" s="17" t="s">
        <v>187</v>
      </c>
      <c r="BE181" s="146">
        <f>IF(U181="základní",N181,0)</f>
        <v>132.71</v>
      </c>
      <c r="BF181" s="146">
        <f>IF(U181="snížená",N181,0)</f>
        <v>0</v>
      </c>
      <c r="BG181" s="146">
        <f>IF(U181="zákl. přenesená",N181,0)</f>
        <v>0</v>
      </c>
      <c r="BH181" s="146">
        <f>IF(U181="sníž. přenesená",N181,0)</f>
        <v>0</v>
      </c>
      <c r="BI181" s="146">
        <f>IF(U181="nulová",N181,0)</f>
        <v>0</v>
      </c>
      <c r="BJ181" s="17" t="s">
        <v>85</v>
      </c>
      <c r="BK181" s="146">
        <f>ROUND(L181*K181,2)</f>
        <v>132.71</v>
      </c>
      <c r="BL181" s="17" t="s">
        <v>250</v>
      </c>
      <c r="BM181" s="17" t="s">
        <v>695</v>
      </c>
    </row>
    <row r="182" spans="2:63" s="9" customFormat="1" ht="29.85" customHeight="1">
      <c r="B182" s="126"/>
      <c r="C182" s="127"/>
      <c r="D182" s="136" t="s">
        <v>557</v>
      </c>
      <c r="E182" s="136"/>
      <c r="F182" s="136"/>
      <c r="G182" s="136"/>
      <c r="H182" s="136"/>
      <c r="I182" s="136"/>
      <c r="J182" s="136"/>
      <c r="K182" s="136"/>
      <c r="L182" s="136"/>
      <c r="M182" s="136"/>
      <c r="N182" s="217">
        <f>BK182</f>
        <v>1143.3</v>
      </c>
      <c r="O182" s="218"/>
      <c r="P182" s="218"/>
      <c r="Q182" s="218"/>
      <c r="R182" s="129"/>
      <c r="T182" s="130"/>
      <c r="U182" s="127"/>
      <c r="V182" s="127"/>
      <c r="W182" s="131">
        <f>SUM(W183:W186)</f>
        <v>1.0029599999999999</v>
      </c>
      <c r="X182" s="127"/>
      <c r="Y182" s="131">
        <f>SUM(Y183:Y186)</f>
        <v>0.006859199999999999</v>
      </c>
      <c r="Z182" s="127"/>
      <c r="AA182" s="132">
        <f>SUM(AA183:AA186)</f>
        <v>0</v>
      </c>
      <c r="AR182" s="133" t="s">
        <v>150</v>
      </c>
      <c r="AT182" s="134" t="s">
        <v>76</v>
      </c>
      <c r="AU182" s="134" t="s">
        <v>85</v>
      </c>
      <c r="AY182" s="133" t="s">
        <v>187</v>
      </c>
      <c r="BK182" s="135">
        <f>SUM(BK183:BK186)</f>
        <v>1143.3</v>
      </c>
    </row>
    <row r="183" spans="2:65" s="1" customFormat="1" ht="31.5" customHeight="1">
      <c r="B183" s="137"/>
      <c r="C183" s="138" t="s">
        <v>472</v>
      </c>
      <c r="D183" s="138" t="s">
        <v>188</v>
      </c>
      <c r="E183" s="139" t="s">
        <v>696</v>
      </c>
      <c r="F183" s="210" t="s">
        <v>697</v>
      </c>
      <c r="G183" s="210"/>
      <c r="H183" s="210"/>
      <c r="I183" s="210"/>
      <c r="J183" s="140" t="s">
        <v>191</v>
      </c>
      <c r="K183" s="141">
        <v>0.8</v>
      </c>
      <c r="L183" s="211">
        <v>2.92</v>
      </c>
      <c r="M183" s="211"/>
      <c r="N183" s="211">
        <f>ROUND(L183*K183,2)</f>
        <v>2.34</v>
      </c>
      <c r="O183" s="211"/>
      <c r="P183" s="211"/>
      <c r="Q183" s="211"/>
      <c r="R183" s="142"/>
      <c r="T183" s="143" t="s">
        <v>5</v>
      </c>
      <c r="U183" s="40" t="s">
        <v>42</v>
      </c>
      <c r="V183" s="144">
        <v>0.01</v>
      </c>
      <c r="W183" s="144">
        <f>V183*K183</f>
        <v>0.008</v>
      </c>
      <c r="X183" s="144">
        <v>0</v>
      </c>
      <c r="Y183" s="144">
        <f>X183*K183</f>
        <v>0</v>
      </c>
      <c r="Z183" s="144">
        <v>0</v>
      </c>
      <c r="AA183" s="145">
        <f>Z183*K183</f>
        <v>0</v>
      </c>
      <c r="AR183" s="17" t="s">
        <v>250</v>
      </c>
      <c r="AT183" s="17" t="s">
        <v>188</v>
      </c>
      <c r="AU183" s="17" t="s">
        <v>150</v>
      </c>
      <c r="AY183" s="17" t="s">
        <v>187</v>
      </c>
      <c r="BE183" s="146">
        <f>IF(U183="základní",N183,0)</f>
        <v>2.34</v>
      </c>
      <c r="BF183" s="146">
        <f>IF(U183="snížená",N183,0)</f>
        <v>0</v>
      </c>
      <c r="BG183" s="146">
        <f>IF(U183="zákl. přenesená",N183,0)</f>
        <v>0</v>
      </c>
      <c r="BH183" s="146">
        <f>IF(U183="sníž. přenesená",N183,0)</f>
        <v>0</v>
      </c>
      <c r="BI183" s="146">
        <f>IF(U183="nulová",N183,0)</f>
        <v>0</v>
      </c>
      <c r="BJ183" s="17" t="s">
        <v>85</v>
      </c>
      <c r="BK183" s="146">
        <f>ROUND(L183*K183,2)</f>
        <v>2.34</v>
      </c>
      <c r="BL183" s="17" t="s">
        <v>250</v>
      </c>
      <c r="BM183" s="17" t="s">
        <v>698</v>
      </c>
    </row>
    <row r="184" spans="2:65" s="1" customFormat="1" ht="31.5" customHeight="1">
      <c r="B184" s="137"/>
      <c r="C184" s="138" t="s">
        <v>476</v>
      </c>
      <c r="D184" s="138" t="s">
        <v>188</v>
      </c>
      <c r="E184" s="139" t="s">
        <v>699</v>
      </c>
      <c r="F184" s="210" t="s">
        <v>700</v>
      </c>
      <c r="G184" s="210"/>
      <c r="H184" s="210"/>
      <c r="I184" s="210"/>
      <c r="J184" s="140" t="s">
        <v>191</v>
      </c>
      <c r="K184" s="141">
        <v>0.8</v>
      </c>
      <c r="L184" s="211">
        <v>183</v>
      </c>
      <c r="M184" s="211"/>
      <c r="N184" s="211">
        <f>ROUND(L184*K184,2)</f>
        <v>146.4</v>
      </c>
      <c r="O184" s="211"/>
      <c r="P184" s="211"/>
      <c r="Q184" s="211"/>
      <c r="R184" s="142"/>
      <c r="T184" s="143" t="s">
        <v>5</v>
      </c>
      <c r="U184" s="40" t="s">
        <v>42</v>
      </c>
      <c r="V184" s="144">
        <v>0.13</v>
      </c>
      <c r="W184" s="144">
        <f>V184*K184</f>
        <v>0.10400000000000001</v>
      </c>
      <c r="X184" s="144">
        <v>0.0048</v>
      </c>
      <c r="Y184" s="144">
        <f>X184*K184</f>
        <v>0.0038399999999999997</v>
      </c>
      <c r="Z184" s="144">
        <v>0</v>
      </c>
      <c r="AA184" s="145">
        <f>Z184*K184</f>
        <v>0</v>
      </c>
      <c r="AR184" s="17" t="s">
        <v>250</v>
      </c>
      <c r="AT184" s="17" t="s">
        <v>188</v>
      </c>
      <c r="AU184" s="17" t="s">
        <v>150</v>
      </c>
      <c r="AY184" s="17" t="s">
        <v>187</v>
      </c>
      <c r="BE184" s="146">
        <f>IF(U184="základní",N184,0)</f>
        <v>146.4</v>
      </c>
      <c r="BF184" s="146">
        <f>IF(U184="snížená",N184,0)</f>
        <v>0</v>
      </c>
      <c r="BG184" s="146">
        <f>IF(U184="zákl. přenesená",N184,0)</f>
        <v>0</v>
      </c>
      <c r="BH184" s="146">
        <f>IF(U184="sníž. přenesená",N184,0)</f>
        <v>0</v>
      </c>
      <c r="BI184" s="146">
        <f>IF(U184="nulová",N184,0)</f>
        <v>0</v>
      </c>
      <c r="BJ184" s="17" t="s">
        <v>85</v>
      </c>
      <c r="BK184" s="146">
        <f>ROUND(L184*K184,2)</f>
        <v>146.4</v>
      </c>
      <c r="BL184" s="17" t="s">
        <v>250</v>
      </c>
      <c r="BM184" s="17" t="s">
        <v>701</v>
      </c>
    </row>
    <row r="185" spans="2:65" s="1" customFormat="1" ht="31.5" customHeight="1">
      <c r="B185" s="137"/>
      <c r="C185" s="138" t="s">
        <v>480</v>
      </c>
      <c r="D185" s="138" t="s">
        <v>188</v>
      </c>
      <c r="E185" s="139" t="s">
        <v>702</v>
      </c>
      <c r="F185" s="210" t="s">
        <v>703</v>
      </c>
      <c r="G185" s="210"/>
      <c r="H185" s="210"/>
      <c r="I185" s="210"/>
      <c r="J185" s="140" t="s">
        <v>191</v>
      </c>
      <c r="K185" s="141">
        <v>2.96</v>
      </c>
      <c r="L185" s="211">
        <v>103</v>
      </c>
      <c r="M185" s="211"/>
      <c r="N185" s="211">
        <f>ROUND(L185*K185,2)</f>
        <v>304.88</v>
      </c>
      <c r="O185" s="211"/>
      <c r="P185" s="211"/>
      <c r="Q185" s="211"/>
      <c r="R185" s="142"/>
      <c r="T185" s="143" t="s">
        <v>5</v>
      </c>
      <c r="U185" s="40" t="s">
        <v>42</v>
      </c>
      <c r="V185" s="144">
        <v>0.09</v>
      </c>
      <c r="W185" s="144">
        <f>V185*K185</f>
        <v>0.26639999999999997</v>
      </c>
      <c r="X185" s="144">
        <v>0.00036</v>
      </c>
      <c r="Y185" s="144">
        <f>X185*K185</f>
        <v>0.0010656</v>
      </c>
      <c r="Z185" s="144">
        <v>0</v>
      </c>
      <c r="AA185" s="145">
        <f>Z185*K185</f>
        <v>0</v>
      </c>
      <c r="AR185" s="17" t="s">
        <v>250</v>
      </c>
      <c r="AT185" s="17" t="s">
        <v>188</v>
      </c>
      <c r="AU185" s="17" t="s">
        <v>150</v>
      </c>
      <c r="AY185" s="17" t="s">
        <v>187</v>
      </c>
      <c r="BE185" s="146">
        <f>IF(U185="základní",N185,0)</f>
        <v>304.88</v>
      </c>
      <c r="BF185" s="146">
        <f>IF(U185="snížená",N185,0)</f>
        <v>0</v>
      </c>
      <c r="BG185" s="146">
        <f>IF(U185="zákl. přenesená",N185,0)</f>
        <v>0</v>
      </c>
      <c r="BH185" s="146">
        <f>IF(U185="sníž. přenesená",N185,0)</f>
        <v>0</v>
      </c>
      <c r="BI185" s="146">
        <f>IF(U185="nulová",N185,0)</f>
        <v>0</v>
      </c>
      <c r="BJ185" s="17" t="s">
        <v>85</v>
      </c>
      <c r="BK185" s="146">
        <f>ROUND(L185*K185,2)</f>
        <v>304.88</v>
      </c>
      <c r="BL185" s="17" t="s">
        <v>250</v>
      </c>
      <c r="BM185" s="17" t="s">
        <v>704</v>
      </c>
    </row>
    <row r="186" spans="2:65" s="1" customFormat="1" ht="31.5" customHeight="1">
      <c r="B186" s="137"/>
      <c r="C186" s="138" t="s">
        <v>484</v>
      </c>
      <c r="D186" s="138" t="s">
        <v>188</v>
      </c>
      <c r="E186" s="139" t="s">
        <v>705</v>
      </c>
      <c r="F186" s="210" t="s">
        <v>706</v>
      </c>
      <c r="G186" s="210"/>
      <c r="H186" s="210"/>
      <c r="I186" s="210"/>
      <c r="J186" s="140" t="s">
        <v>191</v>
      </c>
      <c r="K186" s="141">
        <v>2.96</v>
      </c>
      <c r="L186" s="211">
        <v>233</v>
      </c>
      <c r="M186" s="211"/>
      <c r="N186" s="211">
        <f>ROUND(L186*K186,2)</f>
        <v>689.68</v>
      </c>
      <c r="O186" s="211"/>
      <c r="P186" s="211"/>
      <c r="Q186" s="211"/>
      <c r="R186" s="142"/>
      <c r="T186" s="143" t="s">
        <v>5</v>
      </c>
      <c r="U186" s="147" t="s">
        <v>42</v>
      </c>
      <c r="V186" s="148">
        <v>0.211</v>
      </c>
      <c r="W186" s="148">
        <f>V186*K186</f>
        <v>0.62456</v>
      </c>
      <c r="X186" s="148">
        <v>0.00066</v>
      </c>
      <c r="Y186" s="148">
        <f>X186*K186</f>
        <v>0.0019535999999999998</v>
      </c>
      <c r="Z186" s="148">
        <v>0</v>
      </c>
      <c r="AA186" s="149">
        <f>Z186*K186</f>
        <v>0</v>
      </c>
      <c r="AR186" s="17" t="s">
        <v>250</v>
      </c>
      <c r="AT186" s="17" t="s">
        <v>188</v>
      </c>
      <c r="AU186" s="17" t="s">
        <v>150</v>
      </c>
      <c r="AY186" s="17" t="s">
        <v>187</v>
      </c>
      <c r="BE186" s="146">
        <f>IF(U186="základní",N186,0)</f>
        <v>689.68</v>
      </c>
      <c r="BF186" s="146">
        <f>IF(U186="snížená",N186,0)</f>
        <v>0</v>
      </c>
      <c r="BG186" s="146">
        <f>IF(U186="zákl. přenesená",N186,0)</f>
        <v>0</v>
      </c>
      <c r="BH186" s="146">
        <f>IF(U186="sníž. přenesená",N186,0)</f>
        <v>0</v>
      </c>
      <c r="BI186" s="146">
        <f>IF(U186="nulová",N186,0)</f>
        <v>0</v>
      </c>
      <c r="BJ186" s="17" t="s">
        <v>85</v>
      </c>
      <c r="BK186" s="146">
        <f>ROUND(L186*K186,2)</f>
        <v>689.68</v>
      </c>
      <c r="BL186" s="17" t="s">
        <v>250</v>
      </c>
      <c r="BM186" s="17" t="s">
        <v>707</v>
      </c>
    </row>
    <row r="187" spans="2:18" s="1" customFormat="1" ht="6.95" customHeight="1"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7"/>
    </row>
  </sheetData>
  <mergeCells count="238">
    <mergeCell ref="H1:K1"/>
    <mergeCell ref="S2:AC2"/>
    <mergeCell ref="F185:I185"/>
    <mergeCell ref="L185:M185"/>
    <mergeCell ref="N185:Q185"/>
    <mergeCell ref="F186:I186"/>
    <mergeCell ref="L186:M186"/>
    <mergeCell ref="N186:Q186"/>
    <mergeCell ref="N120:Q120"/>
    <mergeCell ref="N121:Q121"/>
    <mergeCell ref="N122:Q122"/>
    <mergeCell ref="N139:Q139"/>
    <mergeCell ref="N148:Q148"/>
    <mergeCell ref="N152:Q152"/>
    <mergeCell ref="N156:Q156"/>
    <mergeCell ref="N160:Q160"/>
    <mergeCell ref="N162:Q162"/>
    <mergeCell ref="N163:Q163"/>
    <mergeCell ref="N177:Q177"/>
    <mergeCell ref="N182:Q182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59:I159"/>
    <mergeCell ref="L159:M159"/>
    <mergeCell ref="N159:Q159"/>
    <mergeCell ref="F161:I161"/>
    <mergeCell ref="L161:M161"/>
    <mergeCell ref="N161:Q161"/>
    <mergeCell ref="F164:I164"/>
    <mergeCell ref="L164:M164"/>
    <mergeCell ref="N164:Q16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708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196867.17000000004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N93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196867.17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ROUND((SUM(BE93:BE94)+SUM(BE112:BE120)),2)</f>
        <v>196867.17</v>
      </c>
      <c r="I32" s="193"/>
      <c r="J32" s="193"/>
      <c r="K32" s="32"/>
      <c r="L32" s="32"/>
      <c r="M32" s="196">
        <f>ROUND(ROUND((SUM(BE93:BE94)+SUM(BE112:BE120)),2)*F32,2)</f>
        <v>41342.11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ROUND((SUM(BF93:BF94)+SUM(BF112:BF120)),2)</f>
        <v>0</v>
      </c>
      <c r="I33" s="193"/>
      <c r="J33" s="193"/>
      <c r="K33" s="32"/>
      <c r="L33" s="32"/>
      <c r="M33" s="196">
        <f>ROUND(ROUND((SUM(BF93:BF94)+SUM(BF112:BF120)),2)*F33,2)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ROUND((SUM(BG93:BG94)+SUM(BG112:BG120)),2)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ROUND((SUM(BH93:BH94)+SUM(BH112:BH120)),2)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ROUND((SUM(BI93:BI94)+SUM(BI112:BI120)),2)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238209.28000000003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2017-001-04 - Stěny, příčky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N112</f>
        <v>196867.17000000004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N113</f>
        <v>196867.17000000004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552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N114</f>
        <v>191249.91000000003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555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N119</f>
        <v>5617.26</v>
      </c>
      <c r="O91" s="205"/>
      <c r="P91" s="205"/>
      <c r="Q91" s="205"/>
      <c r="R91" s="116"/>
    </row>
    <row r="92" spans="2:18" s="1" customFormat="1" ht="21.75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21" s="1" customFormat="1" ht="29.25" customHeight="1">
      <c r="B93" s="31"/>
      <c r="C93" s="108" t="s">
        <v>172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201">
        <v>0</v>
      </c>
      <c r="O93" s="206"/>
      <c r="P93" s="206"/>
      <c r="Q93" s="206"/>
      <c r="R93" s="33"/>
      <c r="T93" s="117"/>
      <c r="U93" s="118" t="s">
        <v>41</v>
      </c>
    </row>
    <row r="94" spans="2:18" s="1" customFormat="1" ht="18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18" s="1" customFormat="1" ht="29.25" customHeight="1">
      <c r="B95" s="31"/>
      <c r="C95" s="99" t="s">
        <v>144</v>
      </c>
      <c r="D95" s="100"/>
      <c r="E95" s="100"/>
      <c r="F95" s="100"/>
      <c r="G95" s="100"/>
      <c r="H95" s="100"/>
      <c r="I95" s="100"/>
      <c r="J95" s="100"/>
      <c r="K95" s="100"/>
      <c r="L95" s="188">
        <f>ROUND(SUM(N88+N93),2)</f>
        <v>196867.17</v>
      </c>
      <c r="M95" s="188"/>
      <c r="N95" s="188"/>
      <c r="O95" s="188"/>
      <c r="P95" s="188"/>
      <c r="Q95" s="188"/>
      <c r="R95" s="33"/>
    </row>
    <row r="96" spans="2:18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</row>
    <row r="100" spans="2:18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1" spans="2:18" s="1" customFormat="1" ht="36.95" customHeight="1">
      <c r="B101" s="31"/>
      <c r="C101" s="156" t="s">
        <v>173</v>
      </c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33"/>
    </row>
    <row r="102" spans="2:18" s="1" customFormat="1" ht="6.95" customHeight="1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18" s="1" customFormat="1" ht="30" customHeight="1">
      <c r="B103" s="31"/>
      <c r="C103" s="28" t="s">
        <v>17</v>
      </c>
      <c r="D103" s="32"/>
      <c r="E103" s="32"/>
      <c r="F103" s="191" t="str">
        <f>F6</f>
        <v>Přístavba garáže hasičské zbrojnice</v>
      </c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32"/>
      <c r="R103" s="33"/>
    </row>
    <row r="104" spans="2:18" s="1" customFormat="1" ht="36.95" customHeight="1">
      <c r="B104" s="31"/>
      <c r="C104" s="65" t="s">
        <v>152</v>
      </c>
      <c r="D104" s="32"/>
      <c r="E104" s="32"/>
      <c r="F104" s="172" t="str">
        <f>F7</f>
        <v>2017-001-04 - Stěny, příčky</v>
      </c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32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18" customHeight="1">
      <c r="B106" s="31"/>
      <c r="C106" s="28" t="s">
        <v>21</v>
      </c>
      <c r="D106" s="32"/>
      <c r="E106" s="32"/>
      <c r="F106" s="26" t="str">
        <f>F9</f>
        <v>Klecany čp.301</v>
      </c>
      <c r="G106" s="32"/>
      <c r="H106" s="32"/>
      <c r="I106" s="32"/>
      <c r="J106" s="32"/>
      <c r="K106" s="28" t="s">
        <v>23</v>
      </c>
      <c r="L106" s="32"/>
      <c r="M106" s="194" t="str">
        <f>IF(O9="","",O9)</f>
        <v>10. 1. 2017</v>
      </c>
      <c r="N106" s="194"/>
      <c r="O106" s="194"/>
      <c r="P106" s="19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3.5">
      <c r="B108" s="31"/>
      <c r="C108" s="28" t="s">
        <v>25</v>
      </c>
      <c r="D108" s="32"/>
      <c r="E108" s="32"/>
      <c r="F108" s="26" t="str">
        <f>E12</f>
        <v>Město Klecany Do Klecánek 52/24 PSČ 250 67</v>
      </c>
      <c r="G108" s="32"/>
      <c r="H108" s="32"/>
      <c r="I108" s="32"/>
      <c r="J108" s="32"/>
      <c r="K108" s="28" t="s">
        <v>31</v>
      </c>
      <c r="L108" s="32"/>
      <c r="M108" s="158" t="str">
        <f>E18</f>
        <v>ASLB spol.s.r.o.Dětská 178, Praha 10</v>
      </c>
      <c r="N108" s="158"/>
      <c r="O108" s="158"/>
      <c r="P108" s="158"/>
      <c r="Q108" s="158"/>
      <c r="R108" s="33"/>
    </row>
    <row r="109" spans="2:18" s="1" customFormat="1" ht="14.45" customHeight="1">
      <c r="B109" s="31"/>
      <c r="C109" s="28" t="s">
        <v>29</v>
      </c>
      <c r="D109" s="32"/>
      <c r="E109" s="32"/>
      <c r="F109" s="26" t="str">
        <f>IF(E15="","",E15)</f>
        <v xml:space="preserve"> </v>
      </c>
      <c r="G109" s="32"/>
      <c r="H109" s="32"/>
      <c r="I109" s="32"/>
      <c r="J109" s="32"/>
      <c r="K109" s="28" t="s">
        <v>34</v>
      </c>
      <c r="L109" s="32"/>
      <c r="M109" s="158" t="str">
        <f>E21</f>
        <v>Ing. Dana Mlejnková</v>
      </c>
      <c r="N109" s="158"/>
      <c r="O109" s="158"/>
      <c r="P109" s="158"/>
      <c r="Q109" s="158"/>
      <c r="R109" s="33"/>
    </row>
    <row r="110" spans="2:18" s="1" customFormat="1" ht="10.3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7" s="8" customFormat="1" ht="29.25" customHeight="1">
      <c r="B111" s="119"/>
      <c r="C111" s="120" t="s">
        <v>174</v>
      </c>
      <c r="D111" s="121" t="s">
        <v>175</v>
      </c>
      <c r="E111" s="121" t="s">
        <v>59</v>
      </c>
      <c r="F111" s="207" t="s">
        <v>176</v>
      </c>
      <c r="G111" s="207"/>
      <c r="H111" s="207"/>
      <c r="I111" s="207"/>
      <c r="J111" s="121" t="s">
        <v>177</v>
      </c>
      <c r="K111" s="121" t="s">
        <v>178</v>
      </c>
      <c r="L111" s="208" t="s">
        <v>179</v>
      </c>
      <c r="M111" s="208"/>
      <c r="N111" s="207" t="s">
        <v>159</v>
      </c>
      <c r="O111" s="207"/>
      <c r="P111" s="207"/>
      <c r="Q111" s="209"/>
      <c r="R111" s="122"/>
      <c r="T111" s="72" t="s">
        <v>180</v>
      </c>
      <c r="U111" s="73" t="s">
        <v>41</v>
      </c>
      <c r="V111" s="73" t="s">
        <v>181</v>
      </c>
      <c r="W111" s="73" t="s">
        <v>182</v>
      </c>
      <c r="X111" s="73" t="s">
        <v>183</v>
      </c>
      <c r="Y111" s="73" t="s">
        <v>184</v>
      </c>
      <c r="Z111" s="73" t="s">
        <v>185</v>
      </c>
      <c r="AA111" s="74" t="s">
        <v>186</v>
      </c>
    </row>
    <row r="112" spans="2:63" s="1" customFormat="1" ht="29.25" customHeight="1">
      <c r="B112" s="31"/>
      <c r="C112" s="76" t="s">
        <v>155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212">
        <f>BK112</f>
        <v>196867.17000000004</v>
      </c>
      <c r="O112" s="213"/>
      <c r="P112" s="213"/>
      <c r="Q112" s="213"/>
      <c r="R112" s="33"/>
      <c r="T112" s="75"/>
      <c r="U112" s="47"/>
      <c r="V112" s="47"/>
      <c r="W112" s="123">
        <f>W113</f>
        <v>129.977886</v>
      </c>
      <c r="X112" s="47"/>
      <c r="Y112" s="123">
        <f>Y113</f>
        <v>25.5328663</v>
      </c>
      <c r="Z112" s="47"/>
      <c r="AA112" s="124">
        <f>AA113</f>
        <v>0</v>
      </c>
      <c r="AT112" s="17" t="s">
        <v>76</v>
      </c>
      <c r="AU112" s="17" t="s">
        <v>161</v>
      </c>
      <c r="BK112" s="125">
        <f>BK113</f>
        <v>196867.17000000004</v>
      </c>
    </row>
    <row r="113" spans="2:63" s="9" customFormat="1" ht="37.35" customHeight="1">
      <c r="B113" s="126"/>
      <c r="C113" s="127"/>
      <c r="D113" s="128" t="s">
        <v>162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214">
        <f>BK113</f>
        <v>196867.17000000004</v>
      </c>
      <c r="O113" s="202"/>
      <c r="P113" s="202"/>
      <c r="Q113" s="202"/>
      <c r="R113" s="129"/>
      <c r="T113" s="130"/>
      <c r="U113" s="127"/>
      <c r="V113" s="127"/>
      <c r="W113" s="131">
        <f>W114+W119</f>
        <v>129.977886</v>
      </c>
      <c r="X113" s="127"/>
      <c r="Y113" s="131">
        <f>Y114+Y119</f>
        <v>25.5328663</v>
      </c>
      <c r="Z113" s="127"/>
      <c r="AA113" s="132">
        <f>AA114+AA119</f>
        <v>0</v>
      </c>
      <c r="AR113" s="133" t="s">
        <v>85</v>
      </c>
      <c r="AT113" s="134" t="s">
        <v>76</v>
      </c>
      <c r="AU113" s="134" t="s">
        <v>77</v>
      </c>
      <c r="AY113" s="133" t="s">
        <v>187</v>
      </c>
      <c r="BK113" s="135">
        <f>BK114+BK119</f>
        <v>196867.17000000004</v>
      </c>
    </row>
    <row r="114" spans="2:63" s="9" customFormat="1" ht="19.9" customHeight="1">
      <c r="B114" s="126"/>
      <c r="C114" s="127"/>
      <c r="D114" s="136" t="s">
        <v>552</v>
      </c>
      <c r="E114" s="136"/>
      <c r="F114" s="136"/>
      <c r="G114" s="136"/>
      <c r="H114" s="136"/>
      <c r="I114" s="136"/>
      <c r="J114" s="136"/>
      <c r="K114" s="136"/>
      <c r="L114" s="136"/>
      <c r="M114" s="136"/>
      <c r="N114" s="215">
        <f>BK114</f>
        <v>191249.91000000003</v>
      </c>
      <c r="O114" s="216"/>
      <c r="P114" s="216"/>
      <c r="Q114" s="216"/>
      <c r="R114" s="129"/>
      <c r="T114" s="130"/>
      <c r="U114" s="127"/>
      <c r="V114" s="127"/>
      <c r="W114" s="131">
        <f>SUM(W115:W118)</f>
        <v>108.75996300000001</v>
      </c>
      <c r="X114" s="127"/>
      <c r="Y114" s="131">
        <f>SUM(Y115:Y118)</f>
        <v>25.5328663</v>
      </c>
      <c r="Z114" s="127"/>
      <c r="AA114" s="132">
        <f>SUM(AA115:AA118)</f>
        <v>0</v>
      </c>
      <c r="AR114" s="133" t="s">
        <v>85</v>
      </c>
      <c r="AT114" s="134" t="s">
        <v>76</v>
      </c>
      <c r="AU114" s="134" t="s">
        <v>85</v>
      </c>
      <c r="AY114" s="133" t="s">
        <v>187</v>
      </c>
      <c r="BK114" s="135">
        <f>SUM(BK115:BK118)</f>
        <v>191249.91000000003</v>
      </c>
    </row>
    <row r="115" spans="2:65" s="1" customFormat="1" ht="44.25" customHeight="1">
      <c r="B115" s="137"/>
      <c r="C115" s="138" t="s">
        <v>85</v>
      </c>
      <c r="D115" s="138" t="s">
        <v>188</v>
      </c>
      <c r="E115" s="139" t="s">
        <v>709</v>
      </c>
      <c r="F115" s="210" t="s">
        <v>710</v>
      </c>
      <c r="G115" s="210"/>
      <c r="H115" s="210"/>
      <c r="I115" s="210"/>
      <c r="J115" s="140" t="s">
        <v>300</v>
      </c>
      <c r="K115" s="141">
        <v>3.347</v>
      </c>
      <c r="L115" s="211">
        <v>4620</v>
      </c>
      <c r="M115" s="211"/>
      <c r="N115" s="211">
        <f>ROUND(L115*K115,2)</f>
        <v>15463.14</v>
      </c>
      <c r="O115" s="211"/>
      <c r="P115" s="211"/>
      <c r="Q115" s="211"/>
      <c r="R115" s="142"/>
      <c r="T115" s="143" t="s">
        <v>5</v>
      </c>
      <c r="U115" s="40" t="s">
        <v>42</v>
      </c>
      <c r="V115" s="144">
        <v>2.767</v>
      </c>
      <c r="W115" s="144">
        <f>V115*K115</f>
        <v>9.261149</v>
      </c>
      <c r="X115" s="144">
        <v>0.70297</v>
      </c>
      <c r="Y115" s="144">
        <f>X115*K115</f>
        <v>2.35284059</v>
      </c>
      <c r="Z115" s="144">
        <v>0</v>
      </c>
      <c r="AA115" s="145">
        <f>Z115*K115</f>
        <v>0</v>
      </c>
      <c r="AR115" s="17" t="s">
        <v>192</v>
      </c>
      <c r="AT115" s="17" t="s">
        <v>188</v>
      </c>
      <c r="AU115" s="17" t="s">
        <v>150</v>
      </c>
      <c r="AY115" s="17" t="s">
        <v>187</v>
      </c>
      <c r="BE115" s="146">
        <f>IF(U115="základní",N115,0)</f>
        <v>15463.14</v>
      </c>
      <c r="BF115" s="146">
        <f>IF(U115="snížená",N115,0)</f>
        <v>0</v>
      </c>
      <c r="BG115" s="146">
        <f>IF(U115="zákl. přenesená",N115,0)</f>
        <v>0</v>
      </c>
      <c r="BH115" s="146">
        <f>IF(U115="sníž. přenesená",N115,0)</f>
        <v>0</v>
      </c>
      <c r="BI115" s="146">
        <f>IF(U115="nulová",N115,0)</f>
        <v>0</v>
      </c>
      <c r="BJ115" s="17" t="s">
        <v>85</v>
      </c>
      <c r="BK115" s="146">
        <f>ROUND(L115*K115,2)</f>
        <v>15463.14</v>
      </c>
      <c r="BL115" s="17" t="s">
        <v>192</v>
      </c>
      <c r="BM115" s="17" t="s">
        <v>711</v>
      </c>
    </row>
    <row r="116" spans="2:65" s="1" customFormat="1" ht="44.25" customHeight="1">
      <c r="B116" s="137"/>
      <c r="C116" s="138" t="s">
        <v>150</v>
      </c>
      <c r="D116" s="138" t="s">
        <v>188</v>
      </c>
      <c r="E116" s="139" t="s">
        <v>712</v>
      </c>
      <c r="F116" s="210" t="s">
        <v>713</v>
      </c>
      <c r="G116" s="210"/>
      <c r="H116" s="210"/>
      <c r="I116" s="210"/>
      <c r="J116" s="140" t="s">
        <v>300</v>
      </c>
      <c r="K116" s="141">
        <v>37.394</v>
      </c>
      <c r="L116" s="211">
        <v>4230</v>
      </c>
      <c r="M116" s="211"/>
      <c r="N116" s="211">
        <f>ROUND(L116*K116,2)</f>
        <v>158176.62</v>
      </c>
      <c r="O116" s="211"/>
      <c r="P116" s="211"/>
      <c r="Q116" s="211"/>
      <c r="R116" s="142"/>
      <c r="T116" s="143" t="s">
        <v>5</v>
      </c>
      <c r="U116" s="40" t="s">
        <v>42</v>
      </c>
      <c r="V116" s="144">
        <v>2.261</v>
      </c>
      <c r="W116" s="144">
        <f>V116*K116</f>
        <v>84.547834</v>
      </c>
      <c r="X116" s="144">
        <v>0.56423</v>
      </c>
      <c r="Y116" s="144">
        <f>X116*K116</f>
        <v>21.09881662</v>
      </c>
      <c r="Z116" s="144">
        <v>0</v>
      </c>
      <c r="AA116" s="145">
        <f>Z116*K116</f>
        <v>0</v>
      </c>
      <c r="AR116" s="17" t="s">
        <v>192</v>
      </c>
      <c r="AT116" s="17" t="s">
        <v>188</v>
      </c>
      <c r="AU116" s="17" t="s">
        <v>150</v>
      </c>
      <c r="AY116" s="17" t="s">
        <v>187</v>
      </c>
      <c r="BE116" s="146">
        <f>IF(U116="základní",N116,0)</f>
        <v>158176.62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85</v>
      </c>
      <c r="BK116" s="146">
        <f>ROUND(L116*K116,2)</f>
        <v>158176.62</v>
      </c>
      <c r="BL116" s="17" t="s">
        <v>192</v>
      </c>
      <c r="BM116" s="17" t="s">
        <v>714</v>
      </c>
    </row>
    <row r="117" spans="2:65" s="1" customFormat="1" ht="44.25" customHeight="1">
      <c r="B117" s="137"/>
      <c r="C117" s="138" t="s">
        <v>198</v>
      </c>
      <c r="D117" s="138" t="s">
        <v>188</v>
      </c>
      <c r="E117" s="139" t="s">
        <v>715</v>
      </c>
      <c r="F117" s="210" t="s">
        <v>716</v>
      </c>
      <c r="G117" s="210"/>
      <c r="H117" s="210"/>
      <c r="I117" s="210"/>
      <c r="J117" s="140" t="s">
        <v>191</v>
      </c>
      <c r="K117" s="141">
        <v>23.887</v>
      </c>
      <c r="L117" s="211">
        <v>699</v>
      </c>
      <c r="M117" s="211"/>
      <c r="N117" s="211">
        <f>ROUND(L117*K117,2)</f>
        <v>16697.01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0.54</v>
      </c>
      <c r="W117" s="144">
        <f>V117*K117</f>
        <v>12.898980000000002</v>
      </c>
      <c r="X117" s="144">
        <v>0.08707</v>
      </c>
      <c r="Y117" s="144">
        <f>X117*K117</f>
        <v>2.07984109</v>
      </c>
      <c r="Z117" s="144">
        <v>0</v>
      </c>
      <c r="AA117" s="145">
        <f>Z117*K117</f>
        <v>0</v>
      </c>
      <c r="AR117" s="17" t="s">
        <v>192</v>
      </c>
      <c r="AT117" s="17" t="s">
        <v>188</v>
      </c>
      <c r="AU117" s="17" t="s">
        <v>150</v>
      </c>
      <c r="AY117" s="17" t="s">
        <v>187</v>
      </c>
      <c r="BE117" s="146">
        <f>IF(U117="základní",N117,0)</f>
        <v>16697.01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85</v>
      </c>
      <c r="BK117" s="146">
        <f>ROUND(L117*K117,2)</f>
        <v>16697.01</v>
      </c>
      <c r="BL117" s="17" t="s">
        <v>192</v>
      </c>
      <c r="BM117" s="17" t="s">
        <v>717</v>
      </c>
    </row>
    <row r="118" spans="2:65" s="1" customFormat="1" ht="31.5" customHeight="1">
      <c r="B118" s="137"/>
      <c r="C118" s="138" t="s">
        <v>192</v>
      </c>
      <c r="D118" s="138" t="s">
        <v>188</v>
      </c>
      <c r="E118" s="139" t="s">
        <v>718</v>
      </c>
      <c r="F118" s="210" t="s">
        <v>719</v>
      </c>
      <c r="G118" s="210"/>
      <c r="H118" s="210"/>
      <c r="I118" s="210"/>
      <c r="J118" s="140" t="s">
        <v>196</v>
      </c>
      <c r="K118" s="141">
        <v>11.4</v>
      </c>
      <c r="L118" s="211">
        <v>80.1</v>
      </c>
      <c r="M118" s="211"/>
      <c r="N118" s="211">
        <f>ROUND(L118*K118,2)</f>
        <v>913.14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0.18</v>
      </c>
      <c r="W118" s="144">
        <f>V118*K118</f>
        <v>2.052</v>
      </c>
      <c r="X118" s="144">
        <v>0.00012</v>
      </c>
      <c r="Y118" s="144">
        <f>X118*K118</f>
        <v>0.001368</v>
      </c>
      <c r="Z118" s="144">
        <v>0</v>
      </c>
      <c r="AA118" s="145">
        <f>Z118*K118</f>
        <v>0</v>
      </c>
      <c r="AR118" s="17" t="s">
        <v>192</v>
      </c>
      <c r="AT118" s="17" t="s">
        <v>188</v>
      </c>
      <c r="AU118" s="17" t="s">
        <v>150</v>
      </c>
      <c r="AY118" s="17" t="s">
        <v>187</v>
      </c>
      <c r="BE118" s="146">
        <f>IF(U118="základní",N118,0)</f>
        <v>913.14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85</v>
      </c>
      <c r="BK118" s="146">
        <f>ROUND(L118*K118,2)</f>
        <v>913.14</v>
      </c>
      <c r="BL118" s="17" t="s">
        <v>192</v>
      </c>
      <c r="BM118" s="17" t="s">
        <v>720</v>
      </c>
    </row>
    <row r="119" spans="2:63" s="9" customFormat="1" ht="29.85" customHeight="1">
      <c r="B119" s="126"/>
      <c r="C119" s="127"/>
      <c r="D119" s="136" t="s">
        <v>555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7">
        <f>BK119</f>
        <v>5617.26</v>
      </c>
      <c r="O119" s="218"/>
      <c r="P119" s="218"/>
      <c r="Q119" s="218"/>
      <c r="R119" s="129"/>
      <c r="T119" s="130"/>
      <c r="U119" s="127"/>
      <c r="V119" s="127"/>
      <c r="W119" s="131">
        <f>W120</f>
        <v>21.217923</v>
      </c>
      <c r="X119" s="127"/>
      <c r="Y119" s="131">
        <f>Y120</f>
        <v>0</v>
      </c>
      <c r="Z119" s="127"/>
      <c r="AA119" s="132">
        <f>AA120</f>
        <v>0</v>
      </c>
      <c r="AR119" s="133" t="s">
        <v>85</v>
      </c>
      <c r="AT119" s="134" t="s">
        <v>76</v>
      </c>
      <c r="AU119" s="134" t="s">
        <v>85</v>
      </c>
      <c r="AY119" s="133" t="s">
        <v>187</v>
      </c>
      <c r="BK119" s="135">
        <f>BK120</f>
        <v>5617.26</v>
      </c>
    </row>
    <row r="120" spans="2:65" s="1" customFormat="1" ht="22.5" customHeight="1">
      <c r="B120" s="137"/>
      <c r="C120" s="138" t="s">
        <v>206</v>
      </c>
      <c r="D120" s="138" t="s">
        <v>188</v>
      </c>
      <c r="E120" s="139" t="s">
        <v>646</v>
      </c>
      <c r="F120" s="210" t="s">
        <v>647</v>
      </c>
      <c r="G120" s="210"/>
      <c r="H120" s="210"/>
      <c r="I120" s="210"/>
      <c r="J120" s="140" t="s">
        <v>217</v>
      </c>
      <c r="K120" s="141">
        <v>25.533</v>
      </c>
      <c r="L120" s="211">
        <v>220</v>
      </c>
      <c r="M120" s="211"/>
      <c r="N120" s="211">
        <f>ROUND(L120*K120,2)</f>
        <v>5617.26</v>
      </c>
      <c r="O120" s="211"/>
      <c r="P120" s="211"/>
      <c r="Q120" s="211"/>
      <c r="R120" s="142"/>
      <c r="T120" s="143" t="s">
        <v>5</v>
      </c>
      <c r="U120" s="147" t="s">
        <v>42</v>
      </c>
      <c r="V120" s="148">
        <v>0.831</v>
      </c>
      <c r="W120" s="148">
        <f>V120*K120</f>
        <v>21.217923</v>
      </c>
      <c r="X120" s="148">
        <v>0</v>
      </c>
      <c r="Y120" s="148">
        <f>X120*K120</f>
        <v>0</v>
      </c>
      <c r="Z120" s="148">
        <v>0</v>
      </c>
      <c r="AA120" s="149">
        <f>Z120*K120</f>
        <v>0</v>
      </c>
      <c r="AR120" s="17" t="s">
        <v>192</v>
      </c>
      <c r="AT120" s="17" t="s">
        <v>188</v>
      </c>
      <c r="AU120" s="17" t="s">
        <v>150</v>
      </c>
      <c r="AY120" s="17" t="s">
        <v>187</v>
      </c>
      <c r="BE120" s="146">
        <f>IF(U120="základní",N120,0)</f>
        <v>5617.26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85</v>
      </c>
      <c r="BK120" s="146">
        <f>ROUND(L120*K120,2)</f>
        <v>5617.26</v>
      </c>
      <c r="BL120" s="17" t="s">
        <v>192</v>
      </c>
      <c r="BM120" s="17" t="s">
        <v>721</v>
      </c>
    </row>
    <row r="121" spans="2:18" s="1" customFormat="1" ht="6.95" customHeight="1"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7"/>
    </row>
  </sheetData>
  <mergeCells count="72">
    <mergeCell ref="H1:K1"/>
    <mergeCell ref="S2:AC2"/>
    <mergeCell ref="F118:I118"/>
    <mergeCell ref="L118:M118"/>
    <mergeCell ref="N118:Q118"/>
    <mergeCell ref="F120:I120"/>
    <mergeCell ref="L120:M120"/>
    <mergeCell ref="N120:Q120"/>
    <mergeCell ref="N119:Q119"/>
    <mergeCell ref="F116:I116"/>
    <mergeCell ref="L116:M116"/>
    <mergeCell ref="N116:Q116"/>
    <mergeCell ref="F117:I117"/>
    <mergeCell ref="L117:M117"/>
    <mergeCell ref="N117:Q117"/>
    <mergeCell ref="M109:Q109"/>
    <mergeCell ref="F111:I111"/>
    <mergeCell ref="L111:M111"/>
    <mergeCell ref="N111:Q111"/>
    <mergeCell ref="F115:I115"/>
    <mergeCell ref="L115:M115"/>
    <mergeCell ref="N115:Q115"/>
    <mergeCell ref="N112:Q112"/>
    <mergeCell ref="N113:Q113"/>
    <mergeCell ref="N114:Q114"/>
    <mergeCell ref="C101:Q101"/>
    <mergeCell ref="F103:P103"/>
    <mergeCell ref="F104:P104"/>
    <mergeCell ref="M106:P106"/>
    <mergeCell ref="M108:Q108"/>
    <mergeCell ref="N89:Q89"/>
    <mergeCell ref="N90:Q90"/>
    <mergeCell ref="N91:Q91"/>
    <mergeCell ref="N93:Q93"/>
    <mergeCell ref="L95:Q95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722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101448.28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N96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101448.28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ROUND((SUM(BE96:BE97)+SUM(BE115:BE137)),2)</f>
        <v>101448.28</v>
      </c>
      <c r="I32" s="193"/>
      <c r="J32" s="193"/>
      <c r="K32" s="32"/>
      <c r="L32" s="32"/>
      <c r="M32" s="196">
        <f>ROUND(ROUND((SUM(BE96:BE97)+SUM(BE115:BE137)),2)*F32,2)</f>
        <v>21304.14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ROUND((SUM(BF96:BF97)+SUM(BF115:BF137)),2)</f>
        <v>0</v>
      </c>
      <c r="I33" s="193"/>
      <c r="J33" s="193"/>
      <c r="K33" s="32"/>
      <c r="L33" s="32"/>
      <c r="M33" s="196">
        <f>ROUND(ROUND((SUM(BF96:BF97)+SUM(BF115:BF137)),2)*F33,2)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ROUND((SUM(BG96:BG97)+SUM(BG115:BG137)),2)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ROUND((SUM(BH96:BH97)+SUM(BH115:BH137)),2)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ROUND((SUM(BI96:BI97)+SUM(BI115:BI137)),2)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122752.42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2017-001-05 - Strop, překlady, věnec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N115</f>
        <v>101448.28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N116</f>
        <v>38554.909999999996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552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N117</f>
        <v>17439.050000000003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723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N123</f>
        <v>19484.34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555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N130</f>
        <v>1631.52</v>
      </c>
      <c r="O92" s="205"/>
      <c r="P92" s="205"/>
      <c r="Q92" s="205"/>
      <c r="R92" s="116"/>
    </row>
    <row r="93" spans="2:18" s="6" customFormat="1" ht="24.95" customHeight="1">
      <c r="B93" s="109"/>
      <c r="C93" s="110"/>
      <c r="D93" s="111" t="s">
        <v>168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02">
        <f>N132</f>
        <v>62893.37</v>
      </c>
      <c r="O93" s="203"/>
      <c r="P93" s="203"/>
      <c r="Q93" s="203"/>
      <c r="R93" s="112"/>
    </row>
    <row r="94" spans="2:18" s="7" customFormat="1" ht="19.9" customHeight="1">
      <c r="B94" s="113"/>
      <c r="C94" s="114"/>
      <c r="D94" s="115" t="s">
        <v>724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N133</f>
        <v>62893.37</v>
      </c>
      <c r="O94" s="205"/>
      <c r="P94" s="205"/>
      <c r="Q94" s="205"/>
      <c r="R94" s="116"/>
    </row>
    <row r="95" spans="2:18" s="1" customFormat="1" ht="21.75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21" s="1" customFormat="1" ht="29.25" customHeight="1">
      <c r="B96" s="31"/>
      <c r="C96" s="108" t="s">
        <v>172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01">
        <v>0</v>
      </c>
      <c r="O96" s="206"/>
      <c r="P96" s="206"/>
      <c r="Q96" s="206"/>
      <c r="R96" s="33"/>
      <c r="T96" s="117"/>
      <c r="U96" s="118" t="s">
        <v>41</v>
      </c>
    </row>
    <row r="97" spans="2:18" s="1" customFormat="1" ht="18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18" s="1" customFormat="1" ht="29.25" customHeight="1">
      <c r="B98" s="31"/>
      <c r="C98" s="99" t="s">
        <v>144</v>
      </c>
      <c r="D98" s="100"/>
      <c r="E98" s="100"/>
      <c r="F98" s="100"/>
      <c r="G98" s="100"/>
      <c r="H98" s="100"/>
      <c r="I98" s="100"/>
      <c r="J98" s="100"/>
      <c r="K98" s="100"/>
      <c r="L98" s="188">
        <f>ROUND(SUM(N88+N96),2)</f>
        <v>101448.28</v>
      </c>
      <c r="M98" s="188"/>
      <c r="N98" s="188"/>
      <c r="O98" s="188"/>
      <c r="P98" s="188"/>
      <c r="Q98" s="188"/>
      <c r="R98" s="33"/>
    </row>
    <row r="99" spans="2:18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7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4" spans="2:18" s="1" customFormat="1" ht="36.95" customHeight="1">
      <c r="B104" s="31"/>
      <c r="C104" s="156" t="s">
        <v>173</v>
      </c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30" customHeight="1">
      <c r="B106" s="31"/>
      <c r="C106" s="28" t="s">
        <v>17</v>
      </c>
      <c r="D106" s="32"/>
      <c r="E106" s="32"/>
      <c r="F106" s="191" t="str">
        <f>F6</f>
        <v>Přístavba garáže hasičské zbrojnice</v>
      </c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32"/>
      <c r="R106" s="33"/>
    </row>
    <row r="107" spans="2:18" s="1" customFormat="1" ht="36.95" customHeight="1">
      <c r="B107" s="31"/>
      <c r="C107" s="65" t="s">
        <v>152</v>
      </c>
      <c r="D107" s="32"/>
      <c r="E107" s="32"/>
      <c r="F107" s="172" t="str">
        <f>F7</f>
        <v>2017-001-05 - Strop, překlady, věnec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8" customHeight="1">
      <c r="B109" s="31"/>
      <c r="C109" s="28" t="s">
        <v>21</v>
      </c>
      <c r="D109" s="32"/>
      <c r="E109" s="32"/>
      <c r="F109" s="26" t="str">
        <f>F9</f>
        <v>Klecany čp.301</v>
      </c>
      <c r="G109" s="32"/>
      <c r="H109" s="32"/>
      <c r="I109" s="32"/>
      <c r="J109" s="32"/>
      <c r="K109" s="28" t="s">
        <v>23</v>
      </c>
      <c r="L109" s="32"/>
      <c r="M109" s="194" t="str">
        <f>IF(O9="","",O9)</f>
        <v>10. 1. 2017</v>
      </c>
      <c r="N109" s="194"/>
      <c r="O109" s="194"/>
      <c r="P109" s="194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3.5">
      <c r="B111" s="31"/>
      <c r="C111" s="28" t="s">
        <v>25</v>
      </c>
      <c r="D111" s="32"/>
      <c r="E111" s="32"/>
      <c r="F111" s="26" t="str">
        <f>E12</f>
        <v>Město Klecany Do Klecánek 52/24 PSČ 250 67</v>
      </c>
      <c r="G111" s="32"/>
      <c r="H111" s="32"/>
      <c r="I111" s="32"/>
      <c r="J111" s="32"/>
      <c r="K111" s="28" t="s">
        <v>31</v>
      </c>
      <c r="L111" s="32"/>
      <c r="M111" s="158" t="str">
        <f>E18</f>
        <v>ASLB spol.s.r.o.Dětská 178, Praha 10</v>
      </c>
      <c r="N111" s="158"/>
      <c r="O111" s="158"/>
      <c r="P111" s="158"/>
      <c r="Q111" s="158"/>
      <c r="R111" s="33"/>
    </row>
    <row r="112" spans="2:18" s="1" customFormat="1" ht="14.45" customHeight="1">
      <c r="B112" s="31"/>
      <c r="C112" s="28" t="s">
        <v>29</v>
      </c>
      <c r="D112" s="32"/>
      <c r="E112" s="32"/>
      <c r="F112" s="26" t="str">
        <f>IF(E15="","",E15)</f>
        <v xml:space="preserve"> </v>
      </c>
      <c r="G112" s="32"/>
      <c r="H112" s="32"/>
      <c r="I112" s="32"/>
      <c r="J112" s="32"/>
      <c r="K112" s="28" t="s">
        <v>34</v>
      </c>
      <c r="L112" s="32"/>
      <c r="M112" s="158" t="str">
        <f>E21</f>
        <v>Ing. Dana Mlejnková</v>
      </c>
      <c r="N112" s="158"/>
      <c r="O112" s="158"/>
      <c r="P112" s="158"/>
      <c r="Q112" s="158"/>
      <c r="R112" s="33"/>
    </row>
    <row r="113" spans="2:18" s="1" customFormat="1" ht="10.3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27" s="8" customFormat="1" ht="29.25" customHeight="1">
      <c r="B114" s="119"/>
      <c r="C114" s="120" t="s">
        <v>174</v>
      </c>
      <c r="D114" s="121" t="s">
        <v>175</v>
      </c>
      <c r="E114" s="121" t="s">
        <v>59</v>
      </c>
      <c r="F114" s="207" t="s">
        <v>176</v>
      </c>
      <c r="G114" s="207"/>
      <c r="H114" s="207"/>
      <c r="I114" s="207"/>
      <c r="J114" s="121" t="s">
        <v>177</v>
      </c>
      <c r="K114" s="121" t="s">
        <v>178</v>
      </c>
      <c r="L114" s="208" t="s">
        <v>179</v>
      </c>
      <c r="M114" s="208"/>
      <c r="N114" s="207" t="s">
        <v>159</v>
      </c>
      <c r="O114" s="207"/>
      <c r="P114" s="207"/>
      <c r="Q114" s="209"/>
      <c r="R114" s="122"/>
      <c r="T114" s="72" t="s">
        <v>180</v>
      </c>
      <c r="U114" s="73" t="s">
        <v>41</v>
      </c>
      <c r="V114" s="73" t="s">
        <v>181</v>
      </c>
      <c r="W114" s="73" t="s">
        <v>182</v>
      </c>
      <c r="X114" s="73" t="s">
        <v>183</v>
      </c>
      <c r="Y114" s="73" t="s">
        <v>184</v>
      </c>
      <c r="Z114" s="73" t="s">
        <v>185</v>
      </c>
      <c r="AA114" s="74" t="s">
        <v>186</v>
      </c>
    </row>
    <row r="115" spans="2:63" s="1" customFormat="1" ht="29.25" customHeight="1">
      <c r="B115" s="31"/>
      <c r="C115" s="76" t="s">
        <v>155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12">
        <f>BK115</f>
        <v>101448.28</v>
      </c>
      <c r="O115" s="213"/>
      <c r="P115" s="213"/>
      <c r="Q115" s="213"/>
      <c r="R115" s="33"/>
      <c r="T115" s="75"/>
      <c r="U115" s="47"/>
      <c r="V115" s="47"/>
      <c r="W115" s="123">
        <f>W116+W132</f>
        <v>76.37556799999999</v>
      </c>
      <c r="X115" s="47"/>
      <c r="Y115" s="123">
        <f>Y116+Y132</f>
        <v>8.1418759</v>
      </c>
      <c r="Z115" s="47"/>
      <c r="AA115" s="124">
        <f>AA116+AA132</f>
        <v>0</v>
      </c>
      <c r="AT115" s="17" t="s">
        <v>76</v>
      </c>
      <c r="AU115" s="17" t="s">
        <v>161</v>
      </c>
      <c r="BK115" s="125">
        <f>BK116+BK132</f>
        <v>101448.28</v>
      </c>
    </row>
    <row r="116" spans="2:63" s="9" customFormat="1" ht="37.35" customHeight="1">
      <c r="B116" s="126"/>
      <c r="C116" s="127"/>
      <c r="D116" s="128" t="s">
        <v>162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14">
        <f>BK116</f>
        <v>38554.909999999996</v>
      </c>
      <c r="O116" s="202"/>
      <c r="P116" s="202"/>
      <c r="Q116" s="202"/>
      <c r="R116" s="129"/>
      <c r="T116" s="130"/>
      <c r="U116" s="127"/>
      <c r="V116" s="127"/>
      <c r="W116" s="131">
        <f>W117+W123+W130</f>
        <v>33.209407999999996</v>
      </c>
      <c r="X116" s="127"/>
      <c r="Y116" s="131">
        <f>Y117+Y123+Y130</f>
        <v>7.4158495</v>
      </c>
      <c r="Z116" s="127"/>
      <c r="AA116" s="132">
        <f>AA117+AA123+AA130</f>
        <v>0</v>
      </c>
      <c r="AR116" s="133" t="s">
        <v>85</v>
      </c>
      <c r="AT116" s="134" t="s">
        <v>76</v>
      </c>
      <c r="AU116" s="134" t="s">
        <v>77</v>
      </c>
      <c r="AY116" s="133" t="s">
        <v>187</v>
      </c>
      <c r="BK116" s="135">
        <f>BK117+BK123+BK130</f>
        <v>38554.909999999996</v>
      </c>
    </row>
    <row r="117" spans="2:63" s="9" customFormat="1" ht="19.9" customHeight="1">
      <c r="B117" s="126"/>
      <c r="C117" s="127"/>
      <c r="D117" s="136" t="s">
        <v>552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15">
        <f>BK117</f>
        <v>17439.050000000003</v>
      </c>
      <c r="O117" s="216"/>
      <c r="P117" s="216"/>
      <c r="Q117" s="216"/>
      <c r="R117" s="129"/>
      <c r="T117" s="130"/>
      <c r="U117" s="127"/>
      <c r="V117" s="127"/>
      <c r="W117" s="131">
        <f>SUM(W118:W122)</f>
        <v>10.95994</v>
      </c>
      <c r="X117" s="127"/>
      <c r="Y117" s="131">
        <f>SUM(Y118:Y122)</f>
        <v>1.25199142</v>
      </c>
      <c r="Z117" s="127"/>
      <c r="AA117" s="132">
        <f>SUM(AA118:AA122)</f>
        <v>0</v>
      </c>
      <c r="AR117" s="133" t="s">
        <v>85</v>
      </c>
      <c r="AT117" s="134" t="s">
        <v>76</v>
      </c>
      <c r="AU117" s="134" t="s">
        <v>85</v>
      </c>
      <c r="AY117" s="133" t="s">
        <v>187</v>
      </c>
      <c r="BK117" s="135">
        <f>SUM(BK118:BK122)</f>
        <v>17439.050000000003</v>
      </c>
    </row>
    <row r="118" spans="2:65" s="1" customFormat="1" ht="44.25" customHeight="1">
      <c r="B118" s="137"/>
      <c r="C118" s="138" t="s">
        <v>85</v>
      </c>
      <c r="D118" s="138" t="s">
        <v>188</v>
      </c>
      <c r="E118" s="139" t="s">
        <v>725</v>
      </c>
      <c r="F118" s="210" t="s">
        <v>726</v>
      </c>
      <c r="G118" s="210"/>
      <c r="H118" s="210"/>
      <c r="I118" s="210"/>
      <c r="J118" s="140" t="s">
        <v>204</v>
      </c>
      <c r="K118" s="141">
        <v>3</v>
      </c>
      <c r="L118" s="211">
        <v>674</v>
      </c>
      <c r="M118" s="211"/>
      <c r="N118" s="211">
        <f>ROUND(L118*K118,2)</f>
        <v>2022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0.232</v>
      </c>
      <c r="W118" s="144">
        <f>V118*K118</f>
        <v>0.6960000000000001</v>
      </c>
      <c r="X118" s="144">
        <v>0.03304</v>
      </c>
      <c r="Y118" s="144">
        <f>X118*K118</f>
        <v>0.09912</v>
      </c>
      <c r="Z118" s="144">
        <v>0</v>
      </c>
      <c r="AA118" s="145">
        <f>Z118*K118</f>
        <v>0</v>
      </c>
      <c r="AR118" s="17" t="s">
        <v>192</v>
      </c>
      <c r="AT118" s="17" t="s">
        <v>188</v>
      </c>
      <c r="AU118" s="17" t="s">
        <v>150</v>
      </c>
      <c r="AY118" s="17" t="s">
        <v>187</v>
      </c>
      <c r="BE118" s="146">
        <f>IF(U118="základní",N118,0)</f>
        <v>2022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85</v>
      </c>
      <c r="BK118" s="146">
        <f>ROUND(L118*K118,2)</f>
        <v>2022</v>
      </c>
      <c r="BL118" s="17" t="s">
        <v>192</v>
      </c>
      <c r="BM118" s="17" t="s">
        <v>727</v>
      </c>
    </row>
    <row r="119" spans="2:65" s="1" customFormat="1" ht="31.5" customHeight="1">
      <c r="B119" s="137"/>
      <c r="C119" s="138" t="s">
        <v>150</v>
      </c>
      <c r="D119" s="138" t="s">
        <v>188</v>
      </c>
      <c r="E119" s="139" t="s">
        <v>728</v>
      </c>
      <c r="F119" s="210" t="s">
        <v>729</v>
      </c>
      <c r="G119" s="210"/>
      <c r="H119" s="210"/>
      <c r="I119" s="210"/>
      <c r="J119" s="140" t="s">
        <v>204</v>
      </c>
      <c r="K119" s="141">
        <v>1</v>
      </c>
      <c r="L119" s="211">
        <v>2380</v>
      </c>
      <c r="M119" s="211"/>
      <c r="N119" s="211">
        <f>ROUND(L119*K119,2)</f>
        <v>2380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0.314</v>
      </c>
      <c r="W119" s="144">
        <f>V119*K119</f>
        <v>0.314</v>
      </c>
      <c r="X119" s="144">
        <v>0.10442</v>
      </c>
      <c r="Y119" s="144">
        <f>X119*K119</f>
        <v>0.10442</v>
      </c>
      <c r="Z119" s="144">
        <v>0</v>
      </c>
      <c r="AA119" s="145">
        <f>Z119*K119</f>
        <v>0</v>
      </c>
      <c r="AR119" s="17" t="s">
        <v>192</v>
      </c>
      <c r="AT119" s="17" t="s">
        <v>188</v>
      </c>
      <c r="AU119" s="17" t="s">
        <v>150</v>
      </c>
      <c r="AY119" s="17" t="s">
        <v>187</v>
      </c>
      <c r="BE119" s="146">
        <f>IF(U119="základní",N119,0)</f>
        <v>2380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85</v>
      </c>
      <c r="BK119" s="146">
        <f>ROUND(L119*K119,2)</f>
        <v>2380</v>
      </c>
      <c r="BL119" s="17" t="s">
        <v>192</v>
      </c>
      <c r="BM119" s="17" t="s">
        <v>730</v>
      </c>
    </row>
    <row r="120" spans="2:65" s="1" customFormat="1" ht="31.5" customHeight="1">
      <c r="B120" s="137"/>
      <c r="C120" s="138" t="s">
        <v>198</v>
      </c>
      <c r="D120" s="138" t="s">
        <v>188</v>
      </c>
      <c r="E120" s="139" t="s">
        <v>731</v>
      </c>
      <c r="F120" s="210" t="s">
        <v>732</v>
      </c>
      <c r="G120" s="210"/>
      <c r="H120" s="210"/>
      <c r="I120" s="210"/>
      <c r="J120" s="140" t="s">
        <v>204</v>
      </c>
      <c r="K120" s="141">
        <v>1</v>
      </c>
      <c r="L120" s="211">
        <v>4641.47</v>
      </c>
      <c r="M120" s="211"/>
      <c r="N120" s="211">
        <f>ROUND(L120*K120,2)</f>
        <v>4641.47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0.434</v>
      </c>
      <c r="W120" s="144">
        <f>V120*K120</f>
        <v>0.434</v>
      </c>
      <c r="X120" s="144">
        <v>0.18074</v>
      </c>
      <c r="Y120" s="144">
        <f>X120*K120</f>
        <v>0.18074</v>
      </c>
      <c r="Z120" s="144">
        <v>0</v>
      </c>
      <c r="AA120" s="145">
        <f>Z120*K120</f>
        <v>0</v>
      </c>
      <c r="AR120" s="17" t="s">
        <v>192</v>
      </c>
      <c r="AT120" s="17" t="s">
        <v>188</v>
      </c>
      <c r="AU120" s="17" t="s">
        <v>150</v>
      </c>
      <c r="AY120" s="17" t="s">
        <v>187</v>
      </c>
      <c r="BE120" s="146">
        <f>IF(U120="základní",N120,0)</f>
        <v>4641.47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85</v>
      </c>
      <c r="BK120" s="146">
        <f>ROUND(L120*K120,2)</f>
        <v>4641.47</v>
      </c>
      <c r="BL120" s="17" t="s">
        <v>192</v>
      </c>
      <c r="BM120" s="17" t="s">
        <v>733</v>
      </c>
    </row>
    <row r="121" spans="2:65" s="1" customFormat="1" ht="44.25" customHeight="1">
      <c r="B121" s="137"/>
      <c r="C121" s="138" t="s">
        <v>192</v>
      </c>
      <c r="D121" s="138" t="s">
        <v>188</v>
      </c>
      <c r="E121" s="139" t="s">
        <v>734</v>
      </c>
      <c r="F121" s="210" t="s">
        <v>735</v>
      </c>
      <c r="G121" s="210"/>
      <c r="H121" s="210"/>
      <c r="I121" s="210"/>
      <c r="J121" s="140" t="s">
        <v>191</v>
      </c>
      <c r="K121" s="141">
        <v>9.102</v>
      </c>
      <c r="L121" s="211">
        <v>399</v>
      </c>
      <c r="M121" s="211"/>
      <c r="N121" s="211">
        <f>ROUND(L121*K121,2)</f>
        <v>3631.7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0.502</v>
      </c>
      <c r="W121" s="144">
        <f>V121*K121</f>
        <v>4.569204</v>
      </c>
      <c r="X121" s="144">
        <v>0.04017</v>
      </c>
      <c r="Y121" s="144">
        <f>X121*K121</f>
        <v>0.36562733999999997</v>
      </c>
      <c r="Z121" s="144">
        <v>0</v>
      </c>
      <c r="AA121" s="145">
        <f>Z121*K121</f>
        <v>0</v>
      </c>
      <c r="AR121" s="17" t="s">
        <v>192</v>
      </c>
      <c r="AT121" s="17" t="s">
        <v>188</v>
      </c>
      <c r="AU121" s="17" t="s">
        <v>150</v>
      </c>
      <c r="AY121" s="17" t="s">
        <v>187</v>
      </c>
      <c r="BE121" s="146">
        <f>IF(U121="základní",N121,0)</f>
        <v>3631.7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85</v>
      </c>
      <c r="BK121" s="146">
        <f>ROUND(L121*K121,2)</f>
        <v>3631.7</v>
      </c>
      <c r="BL121" s="17" t="s">
        <v>192</v>
      </c>
      <c r="BM121" s="17" t="s">
        <v>736</v>
      </c>
    </row>
    <row r="122" spans="2:65" s="1" customFormat="1" ht="44.25" customHeight="1">
      <c r="B122" s="137"/>
      <c r="C122" s="138" t="s">
        <v>206</v>
      </c>
      <c r="D122" s="138" t="s">
        <v>188</v>
      </c>
      <c r="E122" s="139" t="s">
        <v>737</v>
      </c>
      <c r="F122" s="210" t="s">
        <v>738</v>
      </c>
      <c r="G122" s="210"/>
      <c r="H122" s="210"/>
      <c r="I122" s="210"/>
      <c r="J122" s="140" t="s">
        <v>191</v>
      </c>
      <c r="K122" s="141">
        <v>9.624</v>
      </c>
      <c r="L122" s="211">
        <v>495</v>
      </c>
      <c r="M122" s="211"/>
      <c r="N122" s="211">
        <f>ROUND(L122*K122,2)</f>
        <v>4763.88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0.514</v>
      </c>
      <c r="W122" s="144">
        <f>V122*K122</f>
        <v>4.9467360000000005</v>
      </c>
      <c r="X122" s="144">
        <v>0.05217</v>
      </c>
      <c r="Y122" s="144">
        <f>X122*K122</f>
        <v>0.50208408</v>
      </c>
      <c r="Z122" s="144">
        <v>0</v>
      </c>
      <c r="AA122" s="145">
        <f>Z122*K122</f>
        <v>0</v>
      </c>
      <c r="AR122" s="17" t="s">
        <v>192</v>
      </c>
      <c r="AT122" s="17" t="s">
        <v>188</v>
      </c>
      <c r="AU122" s="17" t="s">
        <v>150</v>
      </c>
      <c r="AY122" s="17" t="s">
        <v>187</v>
      </c>
      <c r="BE122" s="146">
        <f>IF(U122="základní",N122,0)</f>
        <v>4763.88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85</v>
      </c>
      <c r="BK122" s="146">
        <f>ROUND(L122*K122,2)</f>
        <v>4763.88</v>
      </c>
      <c r="BL122" s="17" t="s">
        <v>192</v>
      </c>
      <c r="BM122" s="17" t="s">
        <v>739</v>
      </c>
    </row>
    <row r="123" spans="2:63" s="9" customFormat="1" ht="29.85" customHeight="1">
      <c r="B123" s="126"/>
      <c r="C123" s="127"/>
      <c r="D123" s="136" t="s">
        <v>723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17">
        <f>BK123</f>
        <v>19484.34</v>
      </c>
      <c r="O123" s="218"/>
      <c r="P123" s="218"/>
      <c r="Q123" s="218"/>
      <c r="R123" s="129"/>
      <c r="T123" s="130"/>
      <c r="U123" s="127"/>
      <c r="V123" s="127"/>
      <c r="W123" s="131">
        <f>SUM(W124:W129)</f>
        <v>16.086772</v>
      </c>
      <c r="X123" s="127"/>
      <c r="Y123" s="131">
        <f>SUM(Y124:Y129)</f>
        <v>6.16385808</v>
      </c>
      <c r="Z123" s="127"/>
      <c r="AA123" s="132">
        <f>SUM(AA124:AA129)</f>
        <v>0</v>
      </c>
      <c r="AR123" s="133" t="s">
        <v>85</v>
      </c>
      <c r="AT123" s="134" t="s">
        <v>76</v>
      </c>
      <c r="AU123" s="134" t="s">
        <v>85</v>
      </c>
      <c r="AY123" s="133" t="s">
        <v>187</v>
      </c>
      <c r="BK123" s="135">
        <f>SUM(BK124:BK129)</f>
        <v>19484.34</v>
      </c>
    </row>
    <row r="124" spans="2:65" s="1" customFormat="1" ht="31.5" customHeight="1">
      <c r="B124" s="137"/>
      <c r="C124" s="138" t="s">
        <v>210</v>
      </c>
      <c r="D124" s="138" t="s">
        <v>188</v>
      </c>
      <c r="E124" s="139" t="s">
        <v>740</v>
      </c>
      <c r="F124" s="210" t="s">
        <v>741</v>
      </c>
      <c r="G124" s="210"/>
      <c r="H124" s="210"/>
      <c r="I124" s="210"/>
      <c r="J124" s="140" t="s">
        <v>191</v>
      </c>
      <c r="K124" s="141">
        <v>0.3</v>
      </c>
      <c r="L124" s="211">
        <v>408</v>
      </c>
      <c r="M124" s="211"/>
      <c r="N124" s="211">
        <f aca="true" t="shared" si="0" ref="N124:N129">ROUND(L124*K124,2)</f>
        <v>122.4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0.819</v>
      </c>
      <c r="W124" s="144">
        <f aca="true" t="shared" si="1" ref="W124:W129">V124*K124</f>
        <v>0.24569999999999997</v>
      </c>
      <c r="X124" s="144">
        <v>0.00077</v>
      </c>
      <c r="Y124" s="144">
        <f aca="true" t="shared" si="2" ref="Y124:Y129">X124*K124</f>
        <v>0.00023099999999999998</v>
      </c>
      <c r="Z124" s="144">
        <v>0</v>
      </c>
      <c r="AA124" s="145">
        <f aca="true" t="shared" si="3" ref="AA124:AA129">Z124*K124</f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 aca="true" t="shared" si="4" ref="BE124:BE129">IF(U124="základní",N124,0)</f>
        <v>122.4</v>
      </c>
      <c r="BF124" s="146">
        <f aca="true" t="shared" si="5" ref="BF124:BF129">IF(U124="snížená",N124,0)</f>
        <v>0</v>
      </c>
      <c r="BG124" s="146">
        <f aca="true" t="shared" si="6" ref="BG124:BG129">IF(U124="zákl. přenesená",N124,0)</f>
        <v>0</v>
      </c>
      <c r="BH124" s="146">
        <f aca="true" t="shared" si="7" ref="BH124:BH129">IF(U124="sníž. přenesená",N124,0)</f>
        <v>0</v>
      </c>
      <c r="BI124" s="146">
        <f aca="true" t="shared" si="8" ref="BI124:BI129">IF(U124="nulová",N124,0)</f>
        <v>0</v>
      </c>
      <c r="BJ124" s="17" t="s">
        <v>85</v>
      </c>
      <c r="BK124" s="146">
        <f aca="true" t="shared" si="9" ref="BK124:BK129">ROUND(L124*K124,2)</f>
        <v>122.4</v>
      </c>
      <c r="BL124" s="17" t="s">
        <v>192</v>
      </c>
      <c r="BM124" s="17" t="s">
        <v>742</v>
      </c>
    </row>
    <row r="125" spans="2:65" s="1" customFormat="1" ht="31.5" customHeight="1">
      <c r="B125" s="137"/>
      <c r="C125" s="138" t="s">
        <v>214</v>
      </c>
      <c r="D125" s="138" t="s">
        <v>188</v>
      </c>
      <c r="E125" s="139" t="s">
        <v>743</v>
      </c>
      <c r="F125" s="210" t="s">
        <v>744</v>
      </c>
      <c r="G125" s="210"/>
      <c r="H125" s="210"/>
      <c r="I125" s="210"/>
      <c r="J125" s="140" t="s">
        <v>191</v>
      </c>
      <c r="K125" s="141">
        <v>0.3</v>
      </c>
      <c r="L125" s="211">
        <v>89.5</v>
      </c>
      <c r="M125" s="211"/>
      <c r="N125" s="211">
        <f t="shared" si="0"/>
        <v>26.85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0.329</v>
      </c>
      <c r="W125" s="144">
        <f t="shared" si="1"/>
        <v>0.0987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192</v>
      </c>
      <c r="AT125" s="17" t="s">
        <v>188</v>
      </c>
      <c r="AU125" s="17" t="s">
        <v>150</v>
      </c>
      <c r="AY125" s="17" t="s">
        <v>187</v>
      </c>
      <c r="BE125" s="146">
        <f t="shared" si="4"/>
        <v>26.85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85</v>
      </c>
      <c r="BK125" s="146">
        <f t="shared" si="9"/>
        <v>26.85</v>
      </c>
      <c r="BL125" s="17" t="s">
        <v>192</v>
      </c>
      <c r="BM125" s="17" t="s">
        <v>745</v>
      </c>
    </row>
    <row r="126" spans="2:65" s="1" customFormat="1" ht="31.5" customHeight="1">
      <c r="B126" s="137"/>
      <c r="C126" s="138" t="s">
        <v>219</v>
      </c>
      <c r="D126" s="138" t="s">
        <v>188</v>
      </c>
      <c r="E126" s="139" t="s">
        <v>746</v>
      </c>
      <c r="F126" s="210" t="s">
        <v>747</v>
      </c>
      <c r="G126" s="210"/>
      <c r="H126" s="210"/>
      <c r="I126" s="210"/>
      <c r="J126" s="140" t="s">
        <v>191</v>
      </c>
      <c r="K126" s="141">
        <v>0.3</v>
      </c>
      <c r="L126" s="211">
        <v>302</v>
      </c>
      <c r="M126" s="211"/>
      <c r="N126" s="211">
        <f t="shared" si="0"/>
        <v>90.6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0.775</v>
      </c>
      <c r="W126" s="144">
        <f t="shared" si="1"/>
        <v>0.23249999999999998</v>
      </c>
      <c r="X126" s="144">
        <v>0.00696</v>
      </c>
      <c r="Y126" s="144">
        <f t="shared" si="2"/>
        <v>0.002088</v>
      </c>
      <c r="Z126" s="144">
        <v>0</v>
      </c>
      <c r="AA126" s="145">
        <f t="shared" si="3"/>
        <v>0</v>
      </c>
      <c r="AR126" s="17" t="s">
        <v>192</v>
      </c>
      <c r="AT126" s="17" t="s">
        <v>188</v>
      </c>
      <c r="AU126" s="17" t="s">
        <v>150</v>
      </c>
      <c r="AY126" s="17" t="s">
        <v>187</v>
      </c>
      <c r="BE126" s="146">
        <f t="shared" si="4"/>
        <v>90.6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85</v>
      </c>
      <c r="BK126" s="146">
        <f t="shared" si="9"/>
        <v>90.6</v>
      </c>
      <c r="BL126" s="17" t="s">
        <v>192</v>
      </c>
      <c r="BM126" s="17" t="s">
        <v>748</v>
      </c>
    </row>
    <row r="127" spans="2:65" s="1" customFormat="1" ht="31.5" customHeight="1">
      <c r="B127" s="137"/>
      <c r="C127" s="138" t="s">
        <v>223</v>
      </c>
      <c r="D127" s="138" t="s">
        <v>188</v>
      </c>
      <c r="E127" s="139" t="s">
        <v>749</v>
      </c>
      <c r="F127" s="210" t="s">
        <v>750</v>
      </c>
      <c r="G127" s="210"/>
      <c r="H127" s="210"/>
      <c r="I127" s="210"/>
      <c r="J127" s="140" t="s">
        <v>191</v>
      </c>
      <c r="K127" s="141">
        <v>0.3</v>
      </c>
      <c r="L127" s="211">
        <v>67.3</v>
      </c>
      <c r="M127" s="211"/>
      <c r="N127" s="211">
        <f t="shared" si="0"/>
        <v>20.19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0.27</v>
      </c>
      <c r="W127" s="144">
        <f t="shared" si="1"/>
        <v>0.081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192</v>
      </c>
      <c r="AT127" s="17" t="s">
        <v>188</v>
      </c>
      <c r="AU127" s="17" t="s">
        <v>150</v>
      </c>
      <c r="AY127" s="17" t="s">
        <v>187</v>
      </c>
      <c r="BE127" s="146">
        <f t="shared" si="4"/>
        <v>20.19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85</v>
      </c>
      <c r="BK127" s="146">
        <f t="shared" si="9"/>
        <v>20.19</v>
      </c>
      <c r="BL127" s="17" t="s">
        <v>192</v>
      </c>
      <c r="BM127" s="17" t="s">
        <v>751</v>
      </c>
    </row>
    <row r="128" spans="2:65" s="1" customFormat="1" ht="22.5" customHeight="1">
      <c r="B128" s="137"/>
      <c r="C128" s="138" t="s">
        <v>227</v>
      </c>
      <c r="D128" s="138" t="s">
        <v>188</v>
      </c>
      <c r="E128" s="139" t="s">
        <v>752</v>
      </c>
      <c r="F128" s="210" t="s">
        <v>753</v>
      </c>
      <c r="G128" s="210"/>
      <c r="H128" s="210"/>
      <c r="I128" s="210"/>
      <c r="J128" s="140" t="s">
        <v>300</v>
      </c>
      <c r="K128" s="141">
        <v>2.375</v>
      </c>
      <c r="L128" s="211">
        <v>3060</v>
      </c>
      <c r="M128" s="211"/>
      <c r="N128" s="211">
        <f t="shared" si="0"/>
        <v>7267.5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1.448</v>
      </c>
      <c r="W128" s="144">
        <f t="shared" si="1"/>
        <v>3.439</v>
      </c>
      <c r="X128" s="144">
        <v>2.4534</v>
      </c>
      <c r="Y128" s="144">
        <f t="shared" si="2"/>
        <v>5.8268249999999995</v>
      </c>
      <c r="Z128" s="144">
        <v>0</v>
      </c>
      <c r="AA128" s="145">
        <f t="shared" si="3"/>
        <v>0</v>
      </c>
      <c r="AR128" s="17" t="s">
        <v>192</v>
      </c>
      <c r="AT128" s="17" t="s">
        <v>188</v>
      </c>
      <c r="AU128" s="17" t="s">
        <v>150</v>
      </c>
      <c r="AY128" s="17" t="s">
        <v>187</v>
      </c>
      <c r="BE128" s="146">
        <f t="shared" si="4"/>
        <v>7267.5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85</v>
      </c>
      <c r="BK128" s="146">
        <f t="shared" si="9"/>
        <v>7267.5</v>
      </c>
      <c r="BL128" s="17" t="s">
        <v>192</v>
      </c>
      <c r="BM128" s="17" t="s">
        <v>754</v>
      </c>
    </row>
    <row r="129" spans="2:65" s="1" customFormat="1" ht="31.5" customHeight="1">
      <c r="B129" s="137"/>
      <c r="C129" s="138" t="s">
        <v>231</v>
      </c>
      <c r="D129" s="138" t="s">
        <v>188</v>
      </c>
      <c r="E129" s="139" t="s">
        <v>755</v>
      </c>
      <c r="F129" s="210" t="s">
        <v>756</v>
      </c>
      <c r="G129" s="210"/>
      <c r="H129" s="210"/>
      <c r="I129" s="210"/>
      <c r="J129" s="140" t="s">
        <v>217</v>
      </c>
      <c r="K129" s="141">
        <v>0.318</v>
      </c>
      <c r="L129" s="211">
        <v>37600</v>
      </c>
      <c r="M129" s="211"/>
      <c r="N129" s="211">
        <f t="shared" si="0"/>
        <v>11956.8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37.704</v>
      </c>
      <c r="W129" s="144">
        <f t="shared" si="1"/>
        <v>11.989872</v>
      </c>
      <c r="X129" s="144">
        <v>1.05256</v>
      </c>
      <c r="Y129" s="144">
        <f t="shared" si="2"/>
        <v>0.33471407999999997</v>
      </c>
      <c r="Z129" s="144">
        <v>0</v>
      </c>
      <c r="AA129" s="145">
        <f t="shared" si="3"/>
        <v>0</v>
      </c>
      <c r="AR129" s="17" t="s">
        <v>192</v>
      </c>
      <c r="AT129" s="17" t="s">
        <v>188</v>
      </c>
      <c r="AU129" s="17" t="s">
        <v>150</v>
      </c>
      <c r="AY129" s="17" t="s">
        <v>187</v>
      </c>
      <c r="BE129" s="146">
        <f t="shared" si="4"/>
        <v>11956.8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85</v>
      </c>
      <c r="BK129" s="146">
        <f t="shared" si="9"/>
        <v>11956.8</v>
      </c>
      <c r="BL129" s="17" t="s">
        <v>192</v>
      </c>
      <c r="BM129" s="17" t="s">
        <v>757</v>
      </c>
    </row>
    <row r="130" spans="2:63" s="9" customFormat="1" ht="29.85" customHeight="1">
      <c r="B130" s="126"/>
      <c r="C130" s="127"/>
      <c r="D130" s="136" t="s">
        <v>555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17">
        <f>BK130</f>
        <v>1631.52</v>
      </c>
      <c r="O130" s="218"/>
      <c r="P130" s="218"/>
      <c r="Q130" s="218"/>
      <c r="R130" s="129"/>
      <c r="T130" s="130"/>
      <c r="U130" s="127"/>
      <c r="V130" s="127"/>
      <c r="W130" s="131">
        <f>W131</f>
        <v>6.162696</v>
      </c>
      <c r="X130" s="127"/>
      <c r="Y130" s="131">
        <f>Y131</f>
        <v>0</v>
      </c>
      <c r="Z130" s="127"/>
      <c r="AA130" s="132">
        <f>AA131</f>
        <v>0</v>
      </c>
      <c r="AR130" s="133" t="s">
        <v>85</v>
      </c>
      <c r="AT130" s="134" t="s">
        <v>76</v>
      </c>
      <c r="AU130" s="134" t="s">
        <v>85</v>
      </c>
      <c r="AY130" s="133" t="s">
        <v>187</v>
      </c>
      <c r="BK130" s="135">
        <f>BK131</f>
        <v>1631.52</v>
      </c>
    </row>
    <row r="131" spans="2:65" s="1" customFormat="1" ht="22.5" customHeight="1">
      <c r="B131" s="137"/>
      <c r="C131" s="138" t="s">
        <v>235</v>
      </c>
      <c r="D131" s="138" t="s">
        <v>188</v>
      </c>
      <c r="E131" s="139" t="s">
        <v>646</v>
      </c>
      <c r="F131" s="210" t="s">
        <v>647</v>
      </c>
      <c r="G131" s="210"/>
      <c r="H131" s="210"/>
      <c r="I131" s="210"/>
      <c r="J131" s="140" t="s">
        <v>217</v>
      </c>
      <c r="K131" s="141">
        <v>7.416</v>
      </c>
      <c r="L131" s="211">
        <v>220</v>
      </c>
      <c r="M131" s="211"/>
      <c r="N131" s="211">
        <f>ROUND(L131*K131,2)</f>
        <v>1631.52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0.831</v>
      </c>
      <c r="W131" s="144">
        <f>V131*K131</f>
        <v>6.162696</v>
      </c>
      <c r="X131" s="144">
        <v>0</v>
      </c>
      <c r="Y131" s="144">
        <f>X131*K131</f>
        <v>0</v>
      </c>
      <c r="Z131" s="144">
        <v>0</v>
      </c>
      <c r="AA131" s="145">
        <f>Z131*K131</f>
        <v>0</v>
      </c>
      <c r="AR131" s="17" t="s">
        <v>192</v>
      </c>
      <c r="AT131" s="17" t="s">
        <v>188</v>
      </c>
      <c r="AU131" s="17" t="s">
        <v>150</v>
      </c>
      <c r="AY131" s="17" t="s">
        <v>187</v>
      </c>
      <c r="BE131" s="146">
        <f>IF(U131="základní",N131,0)</f>
        <v>1631.52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85</v>
      </c>
      <c r="BK131" s="146">
        <f>ROUND(L131*K131,2)</f>
        <v>1631.52</v>
      </c>
      <c r="BL131" s="17" t="s">
        <v>192</v>
      </c>
      <c r="BM131" s="17" t="s">
        <v>758</v>
      </c>
    </row>
    <row r="132" spans="2:63" s="9" customFormat="1" ht="37.35" customHeight="1">
      <c r="B132" s="126"/>
      <c r="C132" s="127"/>
      <c r="D132" s="128" t="s">
        <v>168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219">
        <f>BK132</f>
        <v>62893.37</v>
      </c>
      <c r="O132" s="220"/>
      <c r="P132" s="220"/>
      <c r="Q132" s="220"/>
      <c r="R132" s="129"/>
      <c r="T132" s="130"/>
      <c r="U132" s="127"/>
      <c r="V132" s="127"/>
      <c r="W132" s="131">
        <f>W133</f>
        <v>43.16616</v>
      </c>
      <c r="X132" s="127"/>
      <c r="Y132" s="131">
        <f>Y133</f>
        <v>0.7260264</v>
      </c>
      <c r="Z132" s="127"/>
      <c r="AA132" s="132">
        <f>AA133</f>
        <v>0</v>
      </c>
      <c r="AR132" s="133" t="s">
        <v>150</v>
      </c>
      <c r="AT132" s="134" t="s">
        <v>76</v>
      </c>
      <c r="AU132" s="134" t="s">
        <v>77</v>
      </c>
      <c r="AY132" s="133" t="s">
        <v>187</v>
      </c>
      <c r="BK132" s="135">
        <f>BK133</f>
        <v>62893.37</v>
      </c>
    </row>
    <row r="133" spans="2:63" s="9" customFormat="1" ht="19.9" customHeight="1">
      <c r="B133" s="126"/>
      <c r="C133" s="127"/>
      <c r="D133" s="136" t="s">
        <v>724</v>
      </c>
      <c r="E133" s="136"/>
      <c r="F133" s="136"/>
      <c r="G133" s="136"/>
      <c r="H133" s="136"/>
      <c r="I133" s="136"/>
      <c r="J133" s="136"/>
      <c r="K133" s="136"/>
      <c r="L133" s="136"/>
      <c r="M133" s="136"/>
      <c r="N133" s="215">
        <f>BK133</f>
        <v>62893.37</v>
      </c>
      <c r="O133" s="216"/>
      <c r="P133" s="216"/>
      <c r="Q133" s="216"/>
      <c r="R133" s="129"/>
      <c r="T133" s="130"/>
      <c r="U133" s="127"/>
      <c r="V133" s="127"/>
      <c r="W133" s="131">
        <f>SUM(W134:W137)</f>
        <v>43.16616</v>
      </c>
      <c r="X133" s="127"/>
      <c r="Y133" s="131">
        <f>SUM(Y134:Y137)</f>
        <v>0.7260264</v>
      </c>
      <c r="Z133" s="127"/>
      <c r="AA133" s="132">
        <f>SUM(AA134:AA137)</f>
        <v>0</v>
      </c>
      <c r="AR133" s="133" t="s">
        <v>150</v>
      </c>
      <c r="AT133" s="134" t="s">
        <v>76</v>
      </c>
      <c r="AU133" s="134" t="s">
        <v>85</v>
      </c>
      <c r="AY133" s="133" t="s">
        <v>187</v>
      </c>
      <c r="BK133" s="135">
        <f>SUM(BK134:BK137)</f>
        <v>62893.37</v>
      </c>
    </row>
    <row r="134" spans="2:65" s="1" customFormat="1" ht="44.25" customHeight="1">
      <c r="B134" s="137"/>
      <c r="C134" s="138" t="s">
        <v>239</v>
      </c>
      <c r="D134" s="138" t="s">
        <v>188</v>
      </c>
      <c r="E134" s="139" t="s">
        <v>759</v>
      </c>
      <c r="F134" s="210" t="s">
        <v>760</v>
      </c>
      <c r="G134" s="210"/>
      <c r="H134" s="210"/>
      <c r="I134" s="210"/>
      <c r="J134" s="140" t="s">
        <v>191</v>
      </c>
      <c r="K134" s="141">
        <v>74.16</v>
      </c>
      <c r="L134" s="211">
        <v>317</v>
      </c>
      <c r="M134" s="211"/>
      <c r="N134" s="211">
        <f>ROUND(L134*K134,2)</f>
        <v>23508.72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0.548</v>
      </c>
      <c r="W134" s="144">
        <f>V134*K134</f>
        <v>40.63968</v>
      </c>
      <c r="X134" s="144">
        <v>0.00139</v>
      </c>
      <c r="Y134" s="144">
        <f>X134*K134</f>
        <v>0.10308239999999999</v>
      </c>
      <c r="Z134" s="144">
        <v>0</v>
      </c>
      <c r="AA134" s="145">
        <f>Z134*K134</f>
        <v>0</v>
      </c>
      <c r="AR134" s="17" t="s">
        <v>250</v>
      </c>
      <c r="AT134" s="17" t="s">
        <v>188</v>
      </c>
      <c r="AU134" s="17" t="s">
        <v>150</v>
      </c>
      <c r="AY134" s="17" t="s">
        <v>187</v>
      </c>
      <c r="BE134" s="146">
        <f>IF(U134="základní",N134,0)</f>
        <v>23508.72</v>
      </c>
      <c r="BF134" s="146">
        <f>IF(U134="snížená",N134,0)</f>
        <v>0</v>
      </c>
      <c r="BG134" s="146">
        <f>IF(U134="zákl. přenesená",N134,0)</f>
        <v>0</v>
      </c>
      <c r="BH134" s="146">
        <f>IF(U134="sníž. přenesená",N134,0)</f>
        <v>0</v>
      </c>
      <c r="BI134" s="146">
        <f>IF(U134="nulová",N134,0)</f>
        <v>0</v>
      </c>
      <c r="BJ134" s="17" t="s">
        <v>85</v>
      </c>
      <c r="BK134" s="146">
        <f>ROUND(L134*K134,2)</f>
        <v>23508.72</v>
      </c>
      <c r="BL134" s="17" t="s">
        <v>250</v>
      </c>
      <c r="BM134" s="17" t="s">
        <v>761</v>
      </c>
    </row>
    <row r="135" spans="2:65" s="1" customFormat="1" ht="31.5" customHeight="1">
      <c r="B135" s="137"/>
      <c r="C135" s="150" t="s">
        <v>243</v>
      </c>
      <c r="D135" s="150" t="s">
        <v>323</v>
      </c>
      <c r="E135" s="151" t="s">
        <v>762</v>
      </c>
      <c r="F135" s="222" t="s">
        <v>763</v>
      </c>
      <c r="G135" s="222"/>
      <c r="H135" s="222"/>
      <c r="I135" s="222"/>
      <c r="J135" s="152" t="s">
        <v>191</v>
      </c>
      <c r="K135" s="153">
        <v>77.868</v>
      </c>
      <c r="L135" s="223">
        <v>495</v>
      </c>
      <c r="M135" s="223"/>
      <c r="N135" s="223">
        <f>ROUND(L135*K135,2)</f>
        <v>38544.66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0</v>
      </c>
      <c r="W135" s="144">
        <f>V135*K135</f>
        <v>0</v>
      </c>
      <c r="X135" s="144">
        <v>0.008</v>
      </c>
      <c r="Y135" s="144">
        <f>X135*K135</f>
        <v>0.6229439999999999</v>
      </c>
      <c r="Z135" s="144">
        <v>0</v>
      </c>
      <c r="AA135" s="145">
        <f>Z135*K135</f>
        <v>0</v>
      </c>
      <c r="AR135" s="17" t="s">
        <v>378</v>
      </c>
      <c r="AT135" s="17" t="s">
        <v>323</v>
      </c>
      <c r="AU135" s="17" t="s">
        <v>150</v>
      </c>
      <c r="AY135" s="17" t="s">
        <v>187</v>
      </c>
      <c r="BE135" s="146">
        <f>IF(U135="základní",N135,0)</f>
        <v>38544.66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17" t="s">
        <v>85</v>
      </c>
      <c r="BK135" s="146">
        <f>ROUND(L135*K135,2)</f>
        <v>38544.66</v>
      </c>
      <c r="BL135" s="17" t="s">
        <v>250</v>
      </c>
      <c r="BM135" s="17" t="s">
        <v>764</v>
      </c>
    </row>
    <row r="136" spans="2:65" s="1" customFormat="1" ht="31.5" customHeight="1">
      <c r="B136" s="137"/>
      <c r="C136" s="138" t="s">
        <v>11</v>
      </c>
      <c r="D136" s="138" t="s">
        <v>188</v>
      </c>
      <c r="E136" s="139" t="s">
        <v>765</v>
      </c>
      <c r="F136" s="210" t="s">
        <v>766</v>
      </c>
      <c r="G136" s="210"/>
      <c r="H136" s="210"/>
      <c r="I136" s="210"/>
      <c r="J136" s="140" t="s">
        <v>217</v>
      </c>
      <c r="K136" s="141">
        <v>0.726</v>
      </c>
      <c r="L136" s="211">
        <v>771</v>
      </c>
      <c r="M136" s="211"/>
      <c r="N136" s="211">
        <f>ROUND(L136*K136,2)</f>
        <v>559.75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2.16</v>
      </c>
      <c r="W136" s="144">
        <f>V136*K136</f>
        <v>1.56816</v>
      </c>
      <c r="X136" s="144">
        <v>0</v>
      </c>
      <c r="Y136" s="144">
        <f>X136*K136</f>
        <v>0</v>
      </c>
      <c r="Z136" s="144">
        <v>0</v>
      </c>
      <c r="AA136" s="145">
        <f>Z136*K136</f>
        <v>0</v>
      </c>
      <c r="AR136" s="17" t="s">
        <v>250</v>
      </c>
      <c r="AT136" s="17" t="s">
        <v>188</v>
      </c>
      <c r="AU136" s="17" t="s">
        <v>150</v>
      </c>
      <c r="AY136" s="17" t="s">
        <v>187</v>
      </c>
      <c r="BE136" s="146">
        <f>IF(U136="základní",N136,0)</f>
        <v>559.75</v>
      </c>
      <c r="BF136" s="146">
        <f>IF(U136="snížená",N136,0)</f>
        <v>0</v>
      </c>
      <c r="BG136" s="146">
        <f>IF(U136="zákl. přenesená",N136,0)</f>
        <v>0</v>
      </c>
      <c r="BH136" s="146">
        <f>IF(U136="sníž. přenesená",N136,0)</f>
        <v>0</v>
      </c>
      <c r="BI136" s="146">
        <f>IF(U136="nulová",N136,0)</f>
        <v>0</v>
      </c>
      <c r="BJ136" s="17" t="s">
        <v>85</v>
      </c>
      <c r="BK136" s="146">
        <f>ROUND(L136*K136,2)</f>
        <v>559.75</v>
      </c>
      <c r="BL136" s="17" t="s">
        <v>250</v>
      </c>
      <c r="BM136" s="17" t="s">
        <v>767</v>
      </c>
    </row>
    <row r="137" spans="2:65" s="1" customFormat="1" ht="31.5" customHeight="1">
      <c r="B137" s="137"/>
      <c r="C137" s="138" t="s">
        <v>250</v>
      </c>
      <c r="D137" s="138" t="s">
        <v>188</v>
      </c>
      <c r="E137" s="139" t="s">
        <v>768</v>
      </c>
      <c r="F137" s="210" t="s">
        <v>769</v>
      </c>
      <c r="G137" s="210"/>
      <c r="H137" s="210"/>
      <c r="I137" s="210"/>
      <c r="J137" s="140" t="s">
        <v>217</v>
      </c>
      <c r="K137" s="141">
        <v>0.726</v>
      </c>
      <c r="L137" s="211">
        <v>386</v>
      </c>
      <c r="M137" s="211"/>
      <c r="N137" s="211">
        <f>ROUND(L137*K137,2)</f>
        <v>280.24</v>
      </c>
      <c r="O137" s="211"/>
      <c r="P137" s="211"/>
      <c r="Q137" s="211"/>
      <c r="R137" s="142"/>
      <c r="T137" s="143" t="s">
        <v>5</v>
      </c>
      <c r="U137" s="147" t="s">
        <v>42</v>
      </c>
      <c r="V137" s="148">
        <v>1.32</v>
      </c>
      <c r="W137" s="148">
        <f>V137*K137</f>
        <v>0.9583200000000001</v>
      </c>
      <c r="X137" s="148">
        <v>0</v>
      </c>
      <c r="Y137" s="148">
        <f>X137*K137</f>
        <v>0</v>
      </c>
      <c r="Z137" s="148">
        <v>0</v>
      </c>
      <c r="AA137" s="149">
        <f>Z137*K137</f>
        <v>0</v>
      </c>
      <c r="AR137" s="17" t="s">
        <v>250</v>
      </c>
      <c r="AT137" s="17" t="s">
        <v>188</v>
      </c>
      <c r="AU137" s="17" t="s">
        <v>150</v>
      </c>
      <c r="AY137" s="17" t="s">
        <v>187</v>
      </c>
      <c r="BE137" s="146">
        <f>IF(U137="základní",N137,0)</f>
        <v>280.24</v>
      </c>
      <c r="BF137" s="146">
        <f>IF(U137="snížená",N137,0)</f>
        <v>0</v>
      </c>
      <c r="BG137" s="146">
        <f>IF(U137="zákl. přenesená",N137,0)</f>
        <v>0</v>
      </c>
      <c r="BH137" s="146">
        <f>IF(U137="sníž. přenesená",N137,0)</f>
        <v>0</v>
      </c>
      <c r="BI137" s="146">
        <f>IF(U137="nulová",N137,0)</f>
        <v>0</v>
      </c>
      <c r="BJ137" s="17" t="s">
        <v>85</v>
      </c>
      <c r="BK137" s="146">
        <f>ROUND(L137*K137,2)</f>
        <v>280.24</v>
      </c>
      <c r="BL137" s="17" t="s">
        <v>250</v>
      </c>
      <c r="BM137" s="17" t="s">
        <v>770</v>
      </c>
    </row>
    <row r="138" spans="2:18" s="1" customFormat="1" ht="6.95" customHeight="1"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7"/>
    </row>
  </sheetData>
  <mergeCells count="111">
    <mergeCell ref="H1:K1"/>
    <mergeCell ref="S2:AC2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9:I129"/>
    <mergeCell ref="L129:M129"/>
    <mergeCell ref="N129:Q129"/>
    <mergeCell ref="F131:I131"/>
    <mergeCell ref="L131:M131"/>
    <mergeCell ref="N131:Q131"/>
    <mergeCell ref="F134:I134"/>
    <mergeCell ref="L134:M134"/>
    <mergeCell ref="N134:Q134"/>
    <mergeCell ref="N130:Q130"/>
    <mergeCell ref="N132:Q132"/>
    <mergeCell ref="N133:Q133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N123:Q123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N117:Q11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771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239505.47999999995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N95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239505.48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ROUND((SUM(BE95:BE96)+SUM(BE114:BE154)),2)</f>
        <v>239505.48</v>
      </c>
      <c r="I32" s="193"/>
      <c r="J32" s="193"/>
      <c r="K32" s="32"/>
      <c r="L32" s="32"/>
      <c r="M32" s="196">
        <f>ROUND(ROUND((SUM(BE95:BE96)+SUM(BE114:BE154)),2)*F32,2)</f>
        <v>50296.15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ROUND((SUM(BF95:BF96)+SUM(BF114:BF154)),2)</f>
        <v>0</v>
      </c>
      <c r="I33" s="193"/>
      <c r="J33" s="193"/>
      <c r="K33" s="32"/>
      <c r="L33" s="32"/>
      <c r="M33" s="196">
        <f>ROUND(ROUND((SUM(BF95:BF96)+SUM(BF114:BF154)),2)*F33,2)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ROUND((SUM(BG95:BG96)+SUM(BG114:BG154)),2)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ROUND((SUM(BH95:BH96)+SUM(BH114:BH154)),2)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ROUND((SUM(BI95:BI96)+SUM(BI114:BI154)),2)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289801.63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2017-001-06 - Střecha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N114</f>
        <v>239505.47999999995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N115</f>
        <v>239505.47999999995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772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N116</f>
        <v>54197.24999999999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169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N127</f>
        <v>67567.54999999999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773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N136</f>
        <v>92370.71999999999</v>
      </c>
      <c r="O92" s="205"/>
      <c r="P92" s="205"/>
      <c r="Q92" s="205"/>
      <c r="R92" s="116"/>
    </row>
    <row r="93" spans="2:18" s="7" customFormat="1" ht="19.9" customHeight="1">
      <c r="B93" s="113"/>
      <c r="C93" s="114"/>
      <c r="D93" s="115" t="s">
        <v>557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N152</f>
        <v>25369.960000000003</v>
      </c>
      <c r="O93" s="205"/>
      <c r="P93" s="205"/>
      <c r="Q93" s="205"/>
      <c r="R93" s="116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8" t="s">
        <v>172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01">
        <v>0</v>
      </c>
      <c r="O95" s="206"/>
      <c r="P95" s="206"/>
      <c r="Q95" s="206"/>
      <c r="R95" s="33"/>
      <c r="T95" s="117"/>
      <c r="U95" s="118" t="s">
        <v>41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144</v>
      </c>
      <c r="D97" s="100"/>
      <c r="E97" s="100"/>
      <c r="F97" s="100"/>
      <c r="G97" s="100"/>
      <c r="H97" s="100"/>
      <c r="I97" s="100"/>
      <c r="J97" s="100"/>
      <c r="K97" s="100"/>
      <c r="L97" s="188">
        <f>ROUND(SUM(N88+N95),2)</f>
        <v>239505.48</v>
      </c>
      <c r="M97" s="188"/>
      <c r="N97" s="188"/>
      <c r="O97" s="188"/>
      <c r="P97" s="188"/>
      <c r="Q97" s="188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156" t="s">
        <v>173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191" t="str">
        <f>F6</f>
        <v>Přístavba garáže hasičské zbrojnice</v>
      </c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32"/>
      <c r="R105" s="33"/>
    </row>
    <row r="106" spans="2:18" s="1" customFormat="1" ht="36.95" customHeight="1">
      <c r="B106" s="31"/>
      <c r="C106" s="65" t="s">
        <v>152</v>
      </c>
      <c r="D106" s="32"/>
      <c r="E106" s="32"/>
      <c r="F106" s="172" t="str">
        <f>F7</f>
        <v>2017-001-06 - Střecha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21</v>
      </c>
      <c r="D108" s="32"/>
      <c r="E108" s="32"/>
      <c r="F108" s="26" t="str">
        <f>F9</f>
        <v>Klecany čp.301</v>
      </c>
      <c r="G108" s="32"/>
      <c r="H108" s="32"/>
      <c r="I108" s="32"/>
      <c r="J108" s="32"/>
      <c r="K108" s="28" t="s">
        <v>23</v>
      </c>
      <c r="L108" s="32"/>
      <c r="M108" s="194" t="str">
        <f>IF(O9="","",O9)</f>
        <v>10. 1. 2017</v>
      </c>
      <c r="N108" s="194"/>
      <c r="O108" s="194"/>
      <c r="P108" s="194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3.5">
      <c r="B110" s="31"/>
      <c r="C110" s="28" t="s">
        <v>25</v>
      </c>
      <c r="D110" s="32"/>
      <c r="E110" s="32"/>
      <c r="F110" s="26" t="str">
        <f>E12</f>
        <v>Město Klecany Do Klecánek 52/24 PSČ 250 67</v>
      </c>
      <c r="G110" s="32"/>
      <c r="H110" s="32"/>
      <c r="I110" s="32"/>
      <c r="J110" s="32"/>
      <c r="K110" s="28" t="s">
        <v>31</v>
      </c>
      <c r="L110" s="32"/>
      <c r="M110" s="158" t="str">
        <f>E18</f>
        <v>ASLB spol.s.r.o.Dětská 178, Praha 10</v>
      </c>
      <c r="N110" s="158"/>
      <c r="O110" s="158"/>
      <c r="P110" s="158"/>
      <c r="Q110" s="158"/>
      <c r="R110" s="33"/>
    </row>
    <row r="111" spans="2:18" s="1" customFormat="1" ht="14.45" customHeight="1">
      <c r="B111" s="31"/>
      <c r="C111" s="28" t="s">
        <v>29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34</v>
      </c>
      <c r="L111" s="32"/>
      <c r="M111" s="158" t="str">
        <f>E21</f>
        <v>Ing. Dana Mlejnková</v>
      </c>
      <c r="N111" s="158"/>
      <c r="O111" s="158"/>
      <c r="P111" s="158"/>
      <c r="Q111" s="15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9"/>
      <c r="C113" s="120" t="s">
        <v>174</v>
      </c>
      <c r="D113" s="121" t="s">
        <v>175</v>
      </c>
      <c r="E113" s="121" t="s">
        <v>59</v>
      </c>
      <c r="F113" s="207" t="s">
        <v>176</v>
      </c>
      <c r="G113" s="207"/>
      <c r="H113" s="207"/>
      <c r="I113" s="207"/>
      <c r="J113" s="121" t="s">
        <v>177</v>
      </c>
      <c r="K113" s="121" t="s">
        <v>178</v>
      </c>
      <c r="L113" s="208" t="s">
        <v>179</v>
      </c>
      <c r="M113" s="208"/>
      <c r="N113" s="207" t="s">
        <v>159</v>
      </c>
      <c r="O113" s="207"/>
      <c r="P113" s="207"/>
      <c r="Q113" s="209"/>
      <c r="R113" s="122"/>
      <c r="T113" s="72" t="s">
        <v>180</v>
      </c>
      <c r="U113" s="73" t="s">
        <v>41</v>
      </c>
      <c r="V113" s="73" t="s">
        <v>181</v>
      </c>
      <c r="W113" s="73" t="s">
        <v>182</v>
      </c>
      <c r="X113" s="73" t="s">
        <v>183</v>
      </c>
      <c r="Y113" s="73" t="s">
        <v>184</v>
      </c>
      <c r="Z113" s="73" t="s">
        <v>185</v>
      </c>
      <c r="AA113" s="74" t="s">
        <v>186</v>
      </c>
    </row>
    <row r="114" spans="2:63" s="1" customFormat="1" ht="29.25" customHeight="1">
      <c r="B114" s="31"/>
      <c r="C114" s="76" t="s">
        <v>155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12">
        <f>BK114</f>
        <v>239505.47999999995</v>
      </c>
      <c r="O114" s="213"/>
      <c r="P114" s="213"/>
      <c r="Q114" s="213"/>
      <c r="R114" s="33"/>
      <c r="T114" s="75"/>
      <c r="U114" s="47"/>
      <c r="V114" s="47"/>
      <c r="W114" s="123">
        <f>W115</f>
        <v>226.33099599999997</v>
      </c>
      <c r="X114" s="47"/>
      <c r="Y114" s="123">
        <f>Y115</f>
        <v>4.916079112525001</v>
      </c>
      <c r="Z114" s="47"/>
      <c r="AA114" s="124">
        <f>AA115</f>
        <v>0</v>
      </c>
      <c r="AT114" s="17" t="s">
        <v>76</v>
      </c>
      <c r="AU114" s="17" t="s">
        <v>161</v>
      </c>
      <c r="BK114" s="125">
        <f>BK115</f>
        <v>239505.47999999995</v>
      </c>
    </row>
    <row r="115" spans="2:63" s="9" customFormat="1" ht="37.35" customHeight="1">
      <c r="B115" s="126"/>
      <c r="C115" s="127"/>
      <c r="D115" s="128" t="s">
        <v>168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14">
        <f>BK115</f>
        <v>239505.47999999995</v>
      </c>
      <c r="O115" s="202"/>
      <c r="P115" s="202"/>
      <c r="Q115" s="202"/>
      <c r="R115" s="129"/>
      <c r="T115" s="130"/>
      <c r="U115" s="127"/>
      <c r="V115" s="127"/>
      <c r="W115" s="131">
        <f>W116+W127+W136+W152</f>
        <v>226.33099599999997</v>
      </c>
      <c r="X115" s="127"/>
      <c r="Y115" s="131">
        <f>Y116+Y127+Y136+Y152</f>
        <v>4.916079112525001</v>
      </c>
      <c r="Z115" s="127"/>
      <c r="AA115" s="132">
        <f>AA116+AA127+AA136+AA152</f>
        <v>0</v>
      </c>
      <c r="AR115" s="133" t="s">
        <v>150</v>
      </c>
      <c r="AT115" s="134" t="s">
        <v>76</v>
      </c>
      <c r="AU115" s="134" t="s">
        <v>77</v>
      </c>
      <c r="AY115" s="133" t="s">
        <v>187</v>
      </c>
      <c r="BK115" s="135">
        <f>BK116+BK127+BK136+BK152</f>
        <v>239505.47999999995</v>
      </c>
    </row>
    <row r="116" spans="2:63" s="9" customFormat="1" ht="19.9" customHeight="1">
      <c r="B116" s="126"/>
      <c r="C116" s="127"/>
      <c r="D116" s="136" t="s">
        <v>772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15">
        <f>BK116</f>
        <v>54197.24999999999</v>
      </c>
      <c r="O116" s="216"/>
      <c r="P116" s="216"/>
      <c r="Q116" s="216"/>
      <c r="R116" s="129"/>
      <c r="T116" s="130"/>
      <c r="U116" s="127"/>
      <c r="V116" s="127"/>
      <c r="W116" s="131">
        <f>SUM(W117:W126)</f>
        <v>35.87721100000001</v>
      </c>
      <c r="X116" s="127"/>
      <c r="Y116" s="131">
        <f>SUM(Y117:Y126)</f>
        <v>0.5719584299999999</v>
      </c>
      <c r="Z116" s="127"/>
      <c r="AA116" s="132">
        <f>SUM(AA117:AA126)</f>
        <v>0</v>
      </c>
      <c r="AR116" s="133" t="s">
        <v>150</v>
      </c>
      <c r="AT116" s="134" t="s">
        <v>76</v>
      </c>
      <c r="AU116" s="134" t="s">
        <v>85</v>
      </c>
      <c r="AY116" s="133" t="s">
        <v>187</v>
      </c>
      <c r="BK116" s="135">
        <f>SUM(BK117:BK126)</f>
        <v>54197.24999999999</v>
      </c>
    </row>
    <row r="117" spans="2:65" s="1" customFormat="1" ht="31.5" customHeight="1">
      <c r="B117" s="137"/>
      <c r="C117" s="138" t="s">
        <v>85</v>
      </c>
      <c r="D117" s="138" t="s">
        <v>188</v>
      </c>
      <c r="E117" s="139" t="s">
        <v>774</v>
      </c>
      <c r="F117" s="210" t="s">
        <v>775</v>
      </c>
      <c r="G117" s="210"/>
      <c r="H117" s="210"/>
      <c r="I117" s="210"/>
      <c r="J117" s="140" t="s">
        <v>191</v>
      </c>
      <c r="K117" s="141">
        <v>88.328</v>
      </c>
      <c r="L117" s="211">
        <v>37.8</v>
      </c>
      <c r="M117" s="211"/>
      <c r="N117" s="211">
        <f aca="true" t="shared" si="0" ref="N117:N126">ROUND(L117*K117,2)</f>
        <v>3338.8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0.115</v>
      </c>
      <c r="W117" s="144">
        <f aca="true" t="shared" si="1" ref="W117:W126">V117*K117</f>
        <v>10.157720000000001</v>
      </c>
      <c r="X117" s="144">
        <v>0</v>
      </c>
      <c r="Y117" s="144">
        <f aca="true" t="shared" si="2" ref="Y117:Y126">X117*K117</f>
        <v>0</v>
      </c>
      <c r="Z117" s="144">
        <v>0</v>
      </c>
      <c r="AA117" s="145">
        <f aca="true" t="shared" si="3" ref="AA117:AA126">Z117*K117</f>
        <v>0</v>
      </c>
      <c r="AR117" s="17" t="s">
        <v>250</v>
      </c>
      <c r="AT117" s="17" t="s">
        <v>188</v>
      </c>
      <c r="AU117" s="17" t="s">
        <v>150</v>
      </c>
      <c r="AY117" s="17" t="s">
        <v>187</v>
      </c>
      <c r="BE117" s="146">
        <f aca="true" t="shared" si="4" ref="BE117:BE126">IF(U117="základní",N117,0)</f>
        <v>3338.8</v>
      </c>
      <c r="BF117" s="146">
        <f aca="true" t="shared" si="5" ref="BF117:BF126">IF(U117="snížená",N117,0)</f>
        <v>0</v>
      </c>
      <c r="BG117" s="146">
        <f aca="true" t="shared" si="6" ref="BG117:BG126">IF(U117="zákl. přenesená",N117,0)</f>
        <v>0</v>
      </c>
      <c r="BH117" s="146">
        <f aca="true" t="shared" si="7" ref="BH117:BH126">IF(U117="sníž. přenesená",N117,0)</f>
        <v>0</v>
      </c>
      <c r="BI117" s="146">
        <f aca="true" t="shared" si="8" ref="BI117:BI126">IF(U117="nulová",N117,0)</f>
        <v>0</v>
      </c>
      <c r="BJ117" s="17" t="s">
        <v>85</v>
      </c>
      <c r="BK117" s="146">
        <f aca="true" t="shared" si="9" ref="BK117:BK126">ROUND(L117*K117,2)</f>
        <v>3338.8</v>
      </c>
      <c r="BL117" s="17" t="s">
        <v>250</v>
      </c>
      <c r="BM117" s="17" t="s">
        <v>776</v>
      </c>
    </row>
    <row r="118" spans="2:65" s="1" customFormat="1" ht="44.25" customHeight="1">
      <c r="B118" s="137"/>
      <c r="C118" s="150" t="s">
        <v>150</v>
      </c>
      <c r="D118" s="150" t="s">
        <v>323</v>
      </c>
      <c r="E118" s="151" t="s">
        <v>777</v>
      </c>
      <c r="F118" s="222" t="s">
        <v>778</v>
      </c>
      <c r="G118" s="222"/>
      <c r="H118" s="222"/>
      <c r="I118" s="222"/>
      <c r="J118" s="152" t="s">
        <v>191</v>
      </c>
      <c r="K118" s="153">
        <v>101.577</v>
      </c>
      <c r="L118" s="223">
        <v>154</v>
      </c>
      <c r="M118" s="223"/>
      <c r="N118" s="223">
        <f t="shared" si="0"/>
        <v>15642.86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0</v>
      </c>
      <c r="W118" s="144">
        <f t="shared" si="1"/>
        <v>0</v>
      </c>
      <c r="X118" s="144">
        <v>0.003</v>
      </c>
      <c r="Y118" s="144">
        <f t="shared" si="2"/>
        <v>0.304731</v>
      </c>
      <c r="Z118" s="144">
        <v>0</v>
      </c>
      <c r="AA118" s="145">
        <f t="shared" si="3"/>
        <v>0</v>
      </c>
      <c r="AR118" s="17" t="s">
        <v>378</v>
      </c>
      <c r="AT118" s="17" t="s">
        <v>323</v>
      </c>
      <c r="AU118" s="17" t="s">
        <v>150</v>
      </c>
      <c r="AY118" s="17" t="s">
        <v>187</v>
      </c>
      <c r="BE118" s="146">
        <f t="shared" si="4"/>
        <v>15642.86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7" t="s">
        <v>85</v>
      </c>
      <c r="BK118" s="146">
        <f t="shared" si="9"/>
        <v>15642.86</v>
      </c>
      <c r="BL118" s="17" t="s">
        <v>250</v>
      </c>
      <c r="BM118" s="17" t="s">
        <v>779</v>
      </c>
    </row>
    <row r="119" spans="2:65" s="1" customFormat="1" ht="44.25" customHeight="1">
      <c r="B119" s="137"/>
      <c r="C119" s="138" t="s">
        <v>198</v>
      </c>
      <c r="D119" s="138" t="s">
        <v>188</v>
      </c>
      <c r="E119" s="139" t="s">
        <v>780</v>
      </c>
      <c r="F119" s="210" t="s">
        <v>781</v>
      </c>
      <c r="G119" s="210"/>
      <c r="H119" s="210"/>
      <c r="I119" s="210"/>
      <c r="J119" s="140" t="s">
        <v>191</v>
      </c>
      <c r="K119" s="141">
        <v>77.536</v>
      </c>
      <c r="L119" s="211">
        <v>135</v>
      </c>
      <c r="M119" s="211"/>
      <c r="N119" s="211">
        <f t="shared" si="0"/>
        <v>10467.36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0.19</v>
      </c>
      <c r="W119" s="144">
        <f t="shared" si="1"/>
        <v>14.73184</v>
      </c>
      <c r="X119" s="144">
        <v>0.00013</v>
      </c>
      <c r="Y119" s="144">
        <f t="shared" si="2"/>
        <v>0.010079679999999999</v>
      </c>
      <c r="Z119" s="144">
        <v>0</v>
      </c>
      <c r="AA119" s="145">
        <f t="shared" si="3"/>
        <v>0</v>
      </c>
      <c r="AR119" s="17" t="s">
        <v>250</v>
      </c>
      <c r="AT119" s="17" t="s">
        <v>188</v>
      </c>
      <c r="AU119" s="17" t="s">
        <v>150</v>
      </c>
      <c r="AY119" s="17" t="s">
        <v>187</v>
      </c>
      <c r="BE119" s="146">
        <f t="shared" si="4"/>
        <v>10467.36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7" t="s">
        <v>85</v>
      </c>
      <c r="BK119" s="146">
        <f t="shared" si="9"/>
        <v>10467.36</v>
      </c>
      <c r="BL119" s="17" t="s">
        <v>250</v>
      </c>
      <c r="BM119" s="17" t="s">
        <v>782</v>
      </c>
    </row>
    <row r="120" spans="2:65" s="1" customFormat="1" ht="31.5" customHeight="1">
      <c r="B120" s="137"/>
      <c r="C120" s="150" t="s">
        <v>192</v>
      </c>
      <c r="D120" s="150" t="s">
        <v>323</v>
      </c>
      <c r="E120" s="151" t="s">
        <v>783</v>
      </c>
      <c r="F120" s="222" t="s">
        <v>784</v>
      </c>
      <c r="G120" s="222"/>
      <c r="H120" s="222"/>
      <c r="I120" s="222"/>
      <c r="J120" s="152" t="s">
        <v>191</v>
      </c>
      <c r="K120" s="153">
        <v>89.166</v>
      </c>
      <c r="L120" s="223">
        <v>196</v>
      </c>
      <c r="M120" s="223"/>
      <c r="N120" s="223">
        <f t="shared" si="0"/>
        <v>17476.54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</v>
      </c>
      <c r="W120" s="144">
        <f t="shared" si="1"/>
        <v>0</v>
      </c>
      <c r="X120" s="144">
        <v>0.00254</v>
      </c>
      <c r="Y120" s="144">
        <f t="shared" si="2"/>
        <v>0.22648164</v>
      </c>
      <c r="Z120" s="144">
        <v>0</v>
      </c>
      <c r="AA120" s="145">
        <f t="shared" si="3"/>
        <v>0</v>
      </c>
      <c r="AR120" s="17" t="s">
        <v>378</v>
      </c>
      <c r="AT120" s="17" t="s">
        <v>323</v>
      </c>
      <c r="AU120" s="17" t="s">
        <v>150</v>
      </c>
      <c r="AY120" s="17" t="s">
        <v>187</v>
      </c>
      <c r="BE120" s="146">
        <f t="shared" si="4"/>
        <v>17476.54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85</v>
      </c>
      <c r="BK120" s="146">
        <f t="shared" si="9"/>
        <v>17476.54</v>
      </c>
      <c r="BL120" s="17" t="s">
        <v>250</v>
      </c>
      <c r="BM120" s="17" t="s">
        <v>785</v>
      </c>
    </row>
    <row r="121" spans="2:65" s="1" customFormat="1" ht="44.25" customHeight="1">
      <c r="B121" s="137"/>
      <c r="C121" s="138" t="s">
        <v>206</v>
      </c>
      <c r="D121" s="138" t="s">
        <v>188</v>
      </c>
      <c r="E121" s="139" t="s">
        <v>786</v>
      </c>
      <c r="F121" s="210" t="s">
        <v>787</v>
      </c>
      <c r="G121" s="210"/>
      <c r="H121" s="210"/>
      <c r="I121" s="210"/>
      <c r="J121" s="140" t="s">
        <v>191</v>
      </c>
      <c r="K121" s="141">
        <v>4.047</v>
      </c>
      <c r="L121" s="211">
        <v>211</v>
      </c>
      <c r="M121" s="211"/>
      <c r="N121" s="211">
        <f t="shared" si="0"/>
        <v>853.92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0.205</v>
      </c>
      <c r="W121" s="144">
        <f t="shared" si="1"/>
        <v>0.8296349999999999</v>
      </c>
      <c r="X121" s="144">
        <v>0.00025</v>
      </c>
      <c r="Y121" s="144">
        <f t="shared" si="2"/>
        <v>0.0010117499999999998</v>
      </c>
      <c r="Z121" s="144">
        <v>0</v>
      </c>
      <c r="AA121" s="145">
        <f t="shared" si="3"/>
        <v>0</v>
      </c>
      <c r="AR121" s="17" t="s">
        <v>250</v>
      </c>
      <c r="AT121" s="17" t="s">
        <v>188</v>
      </c>
      <c r="AU121" s="17" t="s">
        <v>150</v>
      </c>
      <c r="AY121" s="17" t="s">
        <v>187</v>
      </c>
      <c r="BE121" s="146">
        <f t="shared" si="4"/>
        <v>853.92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85</v>
      </c>
      <c r="BK121" s="146">
        <f t="shared" si="9"/>
        <v>853.92</v>
      </c>
      <c r="BL121" s="17" t="s">
        <v>250</v>
      </c>
      <c r="BM121" s="17" t="s">
        <v>788</v>
      </c>
    </row>
    <row r="122" spans="2:65" s="1" customFormat="1" ht="31.5" customHeight="1">
      <c r="B122" s="137"/>
      <c r="C122" s="150" t="s">
        <v>210</v>
      </c>
      <c r="D122" s="150" t="s">
        <v>323</v>
      </c>
      <c r="E122" s="151" t="s">
        <v>783</v>
      </c>
      <c r="F122" s="222" t="s">
        <v>784</v>
      </c>
      <c r="G122" s="222"/>
      <c r="H122" s="222"/>
      <c r="I122" s="222"/>
      <c r="J122" s="152" t="s">
        <v>191</v>
      </c>
      <c r="K122" s="153">
        <v>4.654</v>
      </c>
      <c r="L122" s="223">
        <v>196</v>
      </c>
      <c r="M122" s="223"/>
      <c r="N122" s="223">
        <f t="shared" si="0"/>
        <v>912.18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</v>
      </c>
      <c r="W122" s="144">
        <f t="shared" si="1"/>
        <v>0</v>
      </c>
      <c r="X122" s="144">
        <v>0.00254</v>
      </c>
      <c r="Y122" s="144">
        <f t="shared" si="2"/>
        <v>0.01182116</v>
      </c>
      <c r="Z122" s="144">
        <v>0</v>
      </c>
      <c r="AA122" s="145">
        <f t="shared" si="3"/>
        <v>0</v>
      </c>
      <c r="AR122" s="17" t="s">
        <v>378</v>
      </c>
      <c r="AT122" s="17" t="s">
        <v>323</v>
      </c>
      <c r="AU122" s="17" t="s">
        <v>150</v>
      </c>
      <c r="AY122" s="17" t="s">
        <v>187</v>
      </c>
      <c r="BE122" s="146">
        <f t="shared" si="4"/>
        <v>912.18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85</v>
      </c>
      <c r="BK122" s="146">
        <f t="shared" si="9"/>
        <v>912.18</v>
      </c>
      <c r="BL122" s="17" t="s">
        <v>250</v>
      </c>
      <c r="BM122" s="17" t="s">
        <v>789</v>
      </c>
    </row>
    <row r="123" spans="2:65" s="1" customFormat="1" ht="31.5" customHeight="1">
      <c r="B123" s="137"/>
      <c r="C123" s="138" t="s">
        <v>214</v>
      </c>
      <c r="D123" s="138" t="s">
        <v>188</v>
      </c>
      <c r="E123" s="139" t="s">
        <v>790</v>
      </c>
      <c r="F123" s="210" t="s">
        <v>791</v>
      </c>
      <c r="G123" s="210"/>
      <c r="H123" s="210"/>
      <c r="I123" s="210"/>
      <c r="J123" s="140" t="s">
        <v>191</v>
      </c>
      <c r="K123" s="141">
        <v>77.536</v>
      </c>
      <c r="L123" s="211">
        <v>40.4</v>
      </c>
      <c r="M123" s="211"/>
      <c r="N123" s="211">
        <f t="shared" si="0"/>
        <v>3132.45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0.11</v>
      </c>
      <c r="W123" s="144">
        <f t="shared" si="1"/>
        <v>8.52896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7" t="s">
        <v>250</v>
      </c>
      <c r="AT123" s="17" t="s">
        <v>188</v>
      </c>
      <c r="AU123" s="17" t="s">
        <v>150</v>
      </c>
      <c r="AY123" s="17" t="s">
        <v>187</v>
      </c>
      <c r="BE123" s="146">
        <f t="shared" si="4"/>
        <v>3132.45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85</v>
      </c>
      <c r="BK123" s="146">
        <f t="shared" si="9"/>
        <v>3132.45</v>
      </c>
      <c r="BL123" s="17" t="s">
        <v>250</v>
      </c>
      <c r="BM123" s="17" t="s">
        <v>792</v>
      </c>
    </row>
    <row r="124" spans="2:65" s="1" customFormat="1" ht="22.5" customHeight="1">
      <c r="B124" s="137"/>
      <c r="C124" s="150" t="s">
        <v>219</v>
      </c>
      <c r="D124" s="150" t="s">
        <v>323</v>
      </c>
      <c r="E124" s="151" t="s">
        <v>793</v>
      </c>
      <c r="F124" s="222" t="s">
        <v>794</v>
      </c>
      <c r="G124" s="222"/>
      <c r="H124" s="222"/>
      <c r="I124" s="222"/>
      <c r="J124" s="152" t="s">
        <v>191</v>
      </c>
      <c r="K124" s="153">
        <v>89.166</v>
      </c>
      <c r="L124" s="223">
        <v>18.41</v>
      </c>
      <c r="M124" s="223"/>
      <c r="N124" s="223">
        <f t="shared" si="0"/>
        <v>1641.55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</v>
      </c>
      <c r="W124" s="144">
        <f t="shared" si="1"/>
        <v>0</v>
      </c>
      <c r="X124" s="144">
        <v>0.0002</v>
      </c>
      <c r="Y124" s="144">
        <f t="shared" si="2"/>
        <v>0.0178332</v>
      </c>
      <c r="Z124" s="144">
        <v>0</v>
      </c>
      <c r="AA124" s="145">
        <f t="shared" si="3"/>
        <v>0</v>
      </c>
      <c r="AR124" s="17" t="s">
        <v>378</v>
      </c>
      <c r="AT124" s="17" t="s">
        <v>323</v>
      </c>
      <c r="AU124" s="17" t="s">
        <v>150</v>
      </c>
      <c r="AY124" s="17" t="s">
        <v>187</v>
      </c>
      <c r="BE124" s="146">
        <f t="shared" si="4"/>
        <v>1641.55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85</v>
      </c>
      <c r="BK124" s="146">
        <f t="shared" si="9"/>
        <v>1641.55</v>
      </c>
      <c r="BL124" s="17" t="s">
        <v>250</v>
      </c>
      <c r="BM124" s="17" t="s">
        <v>795</v>
      </c>
    </row>
    <row r="125" spans="2:65" s="1" customFormat="1" ht="31.5" customHeight="1">
      <c r="B125" s="137"/>
      <c r="C125" s="138" t="s">
        <v>223</v>
      </c>
      <c r="D125" s="138" t="s">
        <v>188</v>
      </c>
      <c r="E125" s="139" t="s">
        <v>796</v>
      </c>
      <c r="F125" s="210" t="s">
        <v>797</v>
      </c>
      <c r="G125" s="210"/>
      <c r="H125" s="210"/>
      <c r="I125" s="210"/>
      <c r="J125" s="140" t="s">
        <v>217</v>
      </c>
      <c r="K125" s="141">
        <v>0.572</v>
      </c>
      <c r="L125" s="211">
        <v>809</v>
      </c>
      <c r="M125" s="211"/>
      <c r="N125" s="211">
        <f t="shared" si="0"/>
        <v>462.75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1.238</v>
      </c>
      <c r="W125" s="144">
        <f t="shared" si="1"/>
        <v>0.708136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250</v>
      </c>
      <c r="AT125" s="17" t="s">
        <v>188</v>
      </c>
      <c r="AU125" s="17" t="s">
        <v>150</v>
      </c>
      <c r="AY125" s="17" t="s">
        <v>187</v>
      </c>
      <c r="BE125" s="146">
        <f t="shared" si="4"/>
        <v>462.75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85</v>
      </c>
      <c r="BK125" s="146">
        <f t="shared" si="9"/>
        <v>462.75</v>
      </c>
      <c r="BL125" s="17" t="s">
        <v>250</v>
      </c>
      <c r="BM125" s="17" t="s">
        <v>798</v>
      </c>
    </row>
    <row r="126" spans="2:65" s="1" customFormat="1" ht="31.5" customHeight="1">
      <c r="B126" s="137"/>
      <c r="C126" s="138" t="s">
        <v>227</v>
      </c>
      <c r="D126" s="138" t="s">
        <v>188</v>
      </c>
      <c r="E126" s="139" t="s">
        <v>799</v>
      </c>
      <c r="F126" s="210" t="s">
        <v>800</v>
      </c>
      <c r="G126" s="210"/>
      <c r="H126" s="210"/>
      <c r="I126" s="210"/>
      <c r="J126" s="140" t="s">
        <v>217</v>
      </c>
      <c r="K126" s="141">
        <v>0.572</v>
      </c>
      <c r="L126" s="211">
        <v>470</v>
      </c>
      <c r="M126" s="211"/>
      <c r="N126" s="211">
        <f t="shared" si="0"/>
        <v>268.84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1.61</v>
      </c>
      <c r="W126" s="144">
        <f t="shared" si="1"/>
        <v>0.92092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250</v>
      </c>
      <c r="AT126" s="17" t="s">
        <v>188</v>
      </c>
      <c r="AU126" s="17" t="s">
        <v>150</v>
      </c>
      <c r="AY126" s="17" t="s">
        <v>187</v>
      </c>
      <c r="BE126" s="146">
        <f t="shared" si="4"/>
        <v>268.84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85</v>
      </c>
      <c r="BK126" s="146">
        <f t="shared" si="9"/>
        <v>268.84</v>
      </c>
      <c r="BL126" s="17" t="s">
        <v>250</v>
      </c>
      <c r="BM126" s="17" t="s">
        <v>801</v>
      </c>
    </row>
    <row r="127" spans="2:63" s="9" customFormat="1" ht="29.85" customHeight="1">
      <c r="B127" s="126"/>
      <c r="C127" s="127"/>
      <c r="D127" s="136" t="s">
        <v>169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17">
        <f>BK127</f>
        <v>67567.54999999999</v>
      </c>
      <c r="O127" s="218"/>
      <c r="P127" s="218"/>
      <c r="Q127" s="218"/>
      <c r="R127" s="129"/>
      <c r="T127" s="130"/>
      <c r="U127" s="127"/>
      <c r="V127" s="127"/>
      <c r="W127" s="131">
        <f>SUM(W128:W135)</f>
        <v>23.71002</v>
      </c>
      <c r="X127" s="127"/>
      <c r="Y127" s="131">
        <f>SUM(Y128:Y135)</f>
        <v>0.8699570000000001</v>
      </c>
      <c r="Z127" s="127"/>
      <c r="AA127" s="132">
        <f>SUM(AA128:AA135)</f>
        <v>0</v>
      </c>
      <c r="AR127" s="133" t="s">
        <v>150</v>
      </c>
      <c r="AT127" s="134" t="s">
        <v>76</v>
      </c>
      <c r="AU127" s="134" t="s">
        <v>85</v>
      </c>
      <c r="AY127" s="133" t="s">
        <v>187</v>
      </c>
      <c r="BK127" s="135">
        <f>SUM(BK128:BK135)</f>
        <v>67567.54999999999</v>
      </c>
    </row>
    <row r="128" spans="2:65" s="1" customFormat="1" ht="31.5" customHeight="1">
      <c r="B128" s="137"/>
      <c r="C128" s="138" t="s">
        <v>231</v>
      </c>
      <c r="D128" s="138" t="s">
        <v>188</v>
      </c>
      <c r="E128" s="139" t="s">
        <v>802</v>
      </c>
      <c r="F128" s="210" t="s">
        <v>803</v>
      </c>
      <c r="G128" s="210"/>
      <c r="H128" s="210"/>
      <c r="I128" s="210"/>
      <c r="J128" s="140" t="s">
        <v>191</v>
      </c>
      <c r="K128" s="141">
        <v>77.536</v>
      </c>
      <c r="L128" s="211">
        <v>26.3</v>
      </c>
      <c r="M128" s="211"/>
      <c r="N128" s="211">
        <f aca="true" t="shared" si="10" ref="N128:N135">ROUND(L128*K128,2)</f>
        <v>2039.2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0.09</v>
      </c>
      <c r="W128" s="144">
        <f aca="true" t="shared" si="11" ref="W128:W135">V128*K128</f>
        <v>6.9782399999999996</v>
      </c>
      <c r="X128" s="144">
        <v>0</v>
      </c>
      <c r="Y128" s="144">
        <f aca="true" t="shared" si="12" ref="Y128:Y135">X128*K128</f>
        <v>0</v>
      </c>
      <c r="Z128" s="144">
        <v>0</v>
      </c>
      <c r="AA128" s="145">
        <f aca="true" t="shared" si="13" ref="AA128:AA135">Z128*K128</f>
        <v>0</v>
      </c>
      <c r="AR128" s="17" t="s">
        <v>250</v>
      </c>
      <c r="AT128" s="17" t="s">
        <v>188</v>
      </c>
      <c r="AU128" s="17" t="s">
        <v>150</v>
      </c>
      <c r="AY128" s="17" t="s">
        <v>187</v>
      </c>
      <c r="BE128" s="146">
        <f aca="true" t="shared" si="14" ref="BE128:BE135">IF(U128="základní",N128,0)</f>
        <v>2039.2</v>
      </c>
      <c r="BF128" s="146">
        <f aca="true" t="shared" si="15" ref="BF128:BF135">IF(U128="snížená",N128,0)</f>
        <v>0</v>
      </c>
      <c r="BG128" s="146">
        <f aca="true" t="shared" si="16" ref="BG128:BG135">IF(U128="zákl. přenesená",N128,0)</f>
        <v>0</v>
      </c>
      <c r="BH128" s="146">
        <f aca="true" t="shared" si="17" ref="BH128:BH135">IF(U128="sníž. přenesená",N128,0)</f>
        <v>0</v>
      </c>
      <c r="BI128" s="146">
        <f aca="true" t="shared" si="18" ref="BI128:BI135">IF(U128="nulová",N128,0)</f>
        <v>0</v>
      </c>
      <c r="BJ128" s="17" t="s">
        <v>85</v>
      </c>
      <c r="BK128" s="146">
        <f aca="true" t="shared" si="19" ref="BK128:BK135">ROUND(L128*K128,2)</f>
        <v>2039.2</v>
      </c>
      <c r="BL128" s="17" t="s">
        <v>250</v>
      </c>
      <c r="BM128" s="17" t="s">
        <v>804</v>
      </c>
    </row>
    <row r="129" spans="2:65" s="1" customFormat="1" ht="31.5" customHeight="1">
      <c r="B129" s="137"/>
      <c r="C129" s="150" t="s">
        <v>235</v>
      </c>
      <c r="D129" s="150" t="s">
        <v>323</v>
      </c>
      <c r="E129" s="151" t="s">
        <v>805</v>
      </c>
      <c r="F129" s="222" t="s">
        <v>806</v>
      </c>
      <c r="G129" s="222"/>
      <c r="H129" s="222"/>
      <c r="I129" s="222"/>
      <c r="J129" s="152" t="s">
        <v>191</v>
      </c>
      <c r="K129" s="153">
        <v>79.087</v>
      </c>
      <c r="L129" s="223">
        <v>514</v>
      </c>
      <c r="M129" s="223"/>
      <c r="N129" s="223">
        <f t="shared" si="10"/>
        <v>40650.72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</v>
      </c>
      <c r="W129" s="144">
        <f t="shared" si="11"/>
        <v>0</v>
      </c>
      <c r="X129" s="144">
        <v>0.005</v>
      </c>
      <c r="Y129" s="144">
        <f t="shared" si="12"/>
        <v>0.39543500000000004</v>
      </c>
      <c r="Z129" s="144">
        <v>0</v>
      </c>
      <c r="AA129" s="145">
        <f t="shared" si="13"/>
        <v>0</v>
      </c>
      <c r="AR129" s="17" t="s">
        <v>378</v>
      </c>
      <c r="AT129" s="17" t="s">
        <v>323</v>
      </c>
      <c r="AU129" s="17" t="s">
        <v>150</v>
      </c>
      <c r="AY129" s="17" t="s">
        <v>187</v>
      </c>
      <c r="BE129" s="146">
        <f t="shared" si="14"/>
        <v>40650.72</v>
      </c>
      <c r="BF129" s="146">
        <f t="shared" si="15"/>
        <v>0</v>
      </c>
      <c r="BG129" s="146">
        <f t="shared" si="16"/>
        <v>0</v>
      </c>
      <c r="BH129" s="146">
        <f t="shared" si="17"/>
        <v>0</v>
      </c>
      <c r="BI129" s="146">
        <f t="shared" si="18"/>
        <v>0</v>
      </c>
      <c r="BJ129" s="17" t="s">
        <v>85</v>
      </c>
      <c r="BK129" s="146">
        <f t="shared" si="19"/>
        <v>40650.72</v>
      </c>
      <c r="BL129" s="17" t="s">
        <v>250</v>
      </c>
      <c r="BM129" s="17" t="s">
        <v>807</v>
      </c>
    </row>
    <row r="130" spans="2:65" s="1" customFormat="1" ht="31.5" customHeight="1">
      <c r="B130" s="137"/>
      <c r="C130" s="138" t="s">
        <v>239</v>
      </c>
      <c r="D130" s="138" t="s">
        <v>188</v>
      </c>
      <c r="E130" s="139" t="s">
        <v>802</v>
      </c>
      <c r="F130" s="210" t="s">
        <v>803</v>
      </c>
      <c r="G130" s="210"/>
      <c r="H130" s="210"/>
      <c r="I130" s="210"/>
      <c r="J130" s="140" t="s">
        <v>191</v>
      </c>
      <c r="K130" s="141">
        <v>77.536</v>
      </c>
      <c r="L130" s="211">
        <v>26.3</v>
      </c>
      <c r="M130" s="211"/>
      <c r="N130" s="211">
        <f t="shared" si="10"/>
        <v>2039.2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0.09</v>
      </c>
      <c r="W130" s="144">
        <f t="shared" si="11"/>
        <v>6.9782399999999996</v>
      </c>
      <c r="X130" s="144">
        <v>0</v>
      </c>
      <c r="Y130" s="144">
        <f t="shared" si="12"/>
        <v>0</v>
      </c>
      <c r="Z130" s="144">
        <v>0</v>
      </c>
      <c r="AA130" s="145">
        <f t="shared" si="13"/>
        <v>0</v>
      </c>
      <c r="AR130" s="17" t="s">
        <v>250</v>
      </c>
      <c r="AT130" s="17" t="s">
        <v>188</v>
      </c>
      <c r="AU130" s="17" t="s">
        <v>150</v>
      </c>
      <c r="AY130" s="17" t="s">
        <v>187</v>
      </c>
      <c r="BE130" s="146">
        <f t="shared" si="14"/>
        <v>2039.2</v>
      </c>
      <c r="BF130" s="146">
        <f t="shared" si="15"/>
        <v>0</v>
      </c>
      <c r="BG130" s="146">
        <f t="shared" si="16"/>
        <v>0</v>
      </c>
      <c r="BH130" s="146">
        <f t="shared" si="17"/>
        <v>0</v>
      </c>
      <c r="BI130" s="146">
        <f t="shared" si="18"/>
        <v>0</v>
      </c>
      <c r="BJ130" s="17" t="s">
        <v>85</v>
      </c>
      <c r="BK130" s="146">
        <f t="shared" si="19"/>
        <v>2039.2</v>
      </c>
      <c r="BL130" s="17" t="s">
        <v>250</v>
      </c>
      <c r="BM130" s="17" t="s">
        <v>808</v>
      </c>
    </row>
    <row r="131" spans="2:65" s="1" customFormat="1" ht="22.5" customHeight="1">
      <c r="B131" s="137"/>
      <c r="C131" s="150" t="s">
        <v>243</v>
      </c>
      <c r="D131" s="150" t="s">
        <v>323</v>
      </c>
      <c r="E131" s="151" t="s">
        <v>809</v>
      </c>
      <c r="F131" s="222" t="s">
        <v>810</v>
      </c>
      <c r="G131" s="222"/>
      <c r="H131" s="222"/>
      <c r="I131" s="222"/>
      <c r="J131" s="152" t="s">
        <v>191</v>
      </c>
      <c r="K131" s="153">
        <v>79.087</v>
      </c>
      <c r="L131" s="223">
        <v>125</v>
      </c>
      <c r="M131" s="223"/>
      <c r="N131" s="223">
        <f t="shared" si="10"/>
        <v>9885.88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 t="shared" si="11"/>
        <v>0</v>
      </c>
      <c r="X131" s="144">
        <v>0.003</v>
      </c>
      <c r="Y131" s="144">
        <f t="shared" si="12"/>
        <v>0.23726100000000003</v>
      </c>
      <c r="Z131" s="144">
        <v>0</v>
      </c>
      <c r="AA131" s="145">
        <f t="shared" si="13"/>
        <v>0</v>
      </c>
      <c r="AR131" s="17" t="s">
        <v>378</v>
      </c>
      <c r="AT131" s="17" t="s">
        <v>323</v>
      </c>
      <c r="AU131" s="17" t="s">
        <v>150</v>
      </c>
      <c r="AY131" s="17" t="s">
        <v>187</v>
      </c>
      <c r="BE131" s="146">
        <f t="shared" si="14"/>
        <v>9885.88</v>
      </c>
      <c r="BF131" s="146">
        <f t="shared" si="15"/>
        <v>0</v>
      </c>
      <c r="BG131" s="146">
        <f t="shared" si="16"/>
        <v>0</v>
      </c>
      <c r="BH131" s="146">
        <f t="shared" si="17"/>
        <v>0</v>
      </c>
      <c r="BI131" s="146">
        <f t="shared" si="18"/>
        <v>0</v>
      </c>
      <c r="BJ131" s="17" t="s">
        <v>85</v>
      </c>
      <c r="BK131" s="146">
        <f t="shared" si="19"/>
        <v>9885.88</v>
      </c>
      <c r="BL131" s="17" t="s">
        <v>250</v>
      </c>
      <c r="BM131" s="17" t="s">
        <v>811</v>
      </c>
    </row>
    <row r="132" spans="2:65" s="1" customFormat="1" ht="31.5" customHeight="1">
      <c r="B132" s="137"/>
      <c r="C132" s="138" t="s">
        <v>11</v>
      </c>
      <c r="D132" s="138" t="s">
        <v>188</v>
      </c>
      <c r="E132" s="139" t="s">
        <v>802</v>
      </c>
      <c r="F132" s="210" t="s">
        <v>803</v>
      </c>
      <c r="G132" s="210"/>
      <c r="H132" s="210"/>
      <c r="I132" s="210"/>
      <c r="J132" s="140" t="s">
        <v>191</v>
      </c>
      <c r="K132" s="141">
        <v>77.536</v>
      </c>
      <c r="L132" s="211">
        <v>26.3</v>
      </c>
      <c r="M132" s="211"/>
      <c r="N132" s="211">
        <f t="shared" si="10"/>
        <v>2039.2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0.09</v>
      </c>
      <c r="W132" s="144">
        <f t="shared" si="11"/>
        <v>6.9782399999999996</v>
      </c>
      <c r="X132" s="144">
        <v>0</v>
      </c>
      <c r="Y132" s="144">
        <f t="shared" si="12"/>
        <v>0</v>
      </c>
      <c r="Z132" s="144">
        <v>0</v>
      </c>
      <c r="AA132" s="145">
        <f t="shared" si="13"/>
        <v>0</v>
      </c>
      <c r="AR132" s="17" t="s">
        <v>250</v>
      </c>
      <c r="AT132" s="17" t="s">
        <v>188</v>
      </c>
      <c r="AU132" s="17" t="s">
        <v>150</v>
      </c>
      <c r="AY132" s="17" t="s">
        <v>187</v>
      </c>
      <c r="BE132" s="146">
        <f t="shared" si="14"/>
        <v>2039.2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85</v>
      </c>
      <c r="BK132" s="146">
        <f t="shared" si="19"/>
        <v>2039.2</v>
      </c>
      <c r="BL132" s="17" t="s">
        <v>250</v>
      </c>
      <c r="BM132" s="17" t="s">
        <v>812</v>
      </c>
    </row>
    <row r="133" spans="2:65" s="1" customFormat="1" ht="22.5" customHeight="1">
      <c r="B133" s="137"/>
      <c r="C133" s="150" t="s">
        <v>250</v>
      </c>
      <c r="D133" s="150" t="s">
        <v>323</v>
      </c>
      <c r="E133" s="151" t="s">
        <v>809</v>
      </c>
      <c r="F133" s="222" t="s">
        <v>810</v>
      </c>
      <c r="G133" s="222"/>
      <c r="H133" s="222"/>
      <c r="I133" s="222"/>
      <c r="J133" s="152" t="s">
        <v>191</v>
      </c>
      <c r="K133" s="153">
        <v>79.087</v>
      </c>
      <c r="L133" s="223">
        <v>125</v>
      </c>
      <c r="M133" s="223"/>
      <c r="N133" s="223">
        <f t="shared" si="10"/>
        <v>9885.88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</v>
      </c>
      <c r="W133" s="144">
        <f t="shared" si="11"/>
        <v>0</v>
      </c>
      <c r="X133" s="144">
        <v>0.003</v>
      </c>
      <c r="Y133" s="144">
        <f t="shared" si="12"/>
        <v>0.23726100000000003</v>
      </c>
      <c r="Z133" s="144">
        <v>0</v>
      </c>
      <c r="AA133" s="145">
        <f t="shared" si="13"/>
        <v>0</v>
      </c>
      <c r="AR133" s="17" t="s">
        <v>378</v>
      </c>
      <c r="AT133" s="17" t="s">
        <v>323</v>
      </c>
      <c r="AU133" s="17" t="s">
        <v>150</v>
      </c>
      <c r="AY133" s="17" t="s">
        <v>187</v>
      </c>
      <c r="BE133" s="146">
        <f t="shared" si="14"/>
        <v>9885.88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85</v>
      </c>
      <c r="BK133" s="146">
        <f t="shared" si="19"/>
        <v>9885.88</v>
      </c>
      <c r="BL133" s="17" t="s">
        <v>250</v>
      </c>
      <c r="BM133" s="17" t="s">
        <v>813</v>
      </c>
    </row>
    <row r="134" spans="2:65" s="1" customFormat="1" ht="31.5" customHeight="1">
      <c r="B134" s="137"/>
      <c r="C134" s="138" t="s">
        <v>254</v>
      </c>
      <c r="D134" s="138" t="s">
        <v>188</v>
      </c>
      <c r="E134" s="139" t="s">
        <v>690</v>
      </c>
      <c r="F134" s="210" t="s">
        <v>691</v>
      </c>
      <c r="G134" s="210"/>
      <c r="H134" s="210"/>
      <c r="I134" s="210"/>
      <c r="J134" s="140" t="s">
        <v>217</v>
      </c>
      <c r="K134" s="141">
        <v>0.87</v>
      </c>
      <c r="L134" s="211">
        <v>757</v>
      </c>
      <c r="M134" s="211"/>
      <c r="N134" s="211">
        <f t="shared" si="10"/>
        <v>658.59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1.74</v>
      </c>
      <c r="W134" s="144">
        <f t="shared" si="11"/>
        <v>1.5138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7" t="s">
        <v>250</v>
      </c>
      <c r="AT134" s="17" t="s">
        <v>188</v>
      </c>
      <c r="AU134" s="17" t="s">
        <v>150</v>
      </c>
      <c r="AY134" s="17" t="s">
        <v>187</v>
      </c>
      <c r="BE134" s="146">
        <f t="shared" si="14"/>
        <v>658.59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85</v>
      </c>
      <c r="BK134" s="146">
        <f t="shared" si="19"/>
        <v>658.59</v>
      </c>
      <c r="BL134" s="17" t="s">
        <v>250</v>
      </c>
      <c r="BM134" s="17" t="s">
        <v>814</v>
      </c>
    </row>
    <row r="135" spans="2:65" s="1" customFormat="1" ht="31.5" customHeight="1">
      <c r="B135" s="137"/>
      <c r="C135" s="138" t="s">
        <v>258</v>
      </c>
      <c r="D135" s="138" t="s">
        <v>188</v>
      </c>
      <c r="E135" s="139" t="s">
        <v>693</v>
      </c>
      <c r="F135" s="210" t="s">
        <v>694</v>
      </c>
      <c r="G135" s="210"/>
      <c r="H135" s="210"/>
      <c r="I135" s="210"/>
      <c r="J135" s="140" t="s">
        <v>217</v>
      </c>
      <c r="K135" s="141">
        <v>0.87</v>
      </c>
      <c r="L135" s="211">
        <v>424</v>
      </c>
      <c r="M135" s="211"/>
      <c r="N135" s="211">
        <f t="shared" si="10"/>
        <v>368.88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1.45</v>
      </c>
      <c r="W135" s="144">
        <f t="shared" si="11"/>
        <v>1.2615</v>
      </c>
      <c r="X135" s="144">
        <v>0</v>
      </c>
      <c r="Y135" s="144">
        <f t="shared" si="12"/>
        <v>0</v>
      </c>
      <c r="Z135" s="144">
        <v>0</v>
      </c>
      <c r="AA135" s="145">
        <f t="shared" si="13"/>
        <v>0</v>
      </c>
      <c r="AR135" s="17" t="s">
        <v>250</v>
      </c>
      <c r="AT135" s="17" t="s">
        <v>188</v>
      </c>
      <c r="AU135" s="17" t="s">
        <v>150</v>
      </c>
      <c r="AY135" s="17" t="s">
        <v>187</v>
      </c>
      <c r="BE135" s="146">
        <f t="shared" si="14"/>
        <v>368.88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85</v>
      </c>
      <c r="BK135" s="146">
        <f t="shared" si="19"/>
        <v>368.88</v>
      </c>
      <c r="BL135" s="17" t="s">
        <v>250</v>
      </c>
      <c r="BM135" s="17" t="s">
        <v>815</v>
      </c>
    </row>
    <row r="136" spans="2:63" s="9" customFormat="1" ht="29.85" customHeight="1">
      <c r="B136" s="126"/>
      <c r="C136" s="127"/>
      <c r="D136" s="136" t="s">
        <v>773</v>
      </c>
      <c r="E136" s="136"/>
      <c r="F136" s="136"/>
      <c r="G136" s="136"/>
      <c r="H136" s="136"/>
      <c r="I136" s="136"/>
      <c r="J136" s="136"/>
      <c r="K136" s="136"/>
      <c r="L136" s="136"/>
      <c r="M136" s="136"/>
      <c r="N136" s="217">
        <f>BK136</f>
        <v>92370.71999999999</v>
      </c>
      <c r="O136" s="218"/>
      <c r="P136" s="218"/>
      <c r="Q136" s="218"/>
      <c r="R136" s="129"/>
      <c r="T136" s="130"/>
      <c r="U136" s="127"/>
      <c r="V136" s="127"/>
      <c r="W136" s="131">
        <f>SUM(W137:W151)</f>
        <v>115.95921299999998</v>
      </c>
      <c r="X136" s="127"/>
      <c r="Y136" s="131">
        <f>SUM(Y137:Y151)</f>
        <v>3.4138919065250004</v>
      </c>
      <c r="Z136" s="127"/>
      <c r="AA136" s="132">
        <f>SUM(AA137:AA151)</f>
        <v>0</v>
      </c>
      <c r="AR136" s="133" t="s">
        <v>150</v>
      </c>
      <c r="AT136" s="134" t="s">
        <v>76</v>
      </c>
      <c r="AU136" s="134" t="s">
        <v>85</v>
      </c>
      <c r="AY136" s="133" t="s">
        <v>187</v>
      </c>
      <c r="BK136" s="135">
        <f>SUM(BK137:BK151)</f>
        <v>92370.71999999999</v>
      </c>
    </row>
    <row r="137" spans="2:65" s="1" customFormat="1" ht="31.5" customHeight="1">
      <c r="B137" s="137"/>
      <c r="C137" s="138" t="s">
        <v>262</v>
      </c>
      <c r="D137" s="138" t="s">
        <v>188</v>
      </c>
      <c r="E137" s="139" t="s">
        <v>816</v>
      </c>
      <c r="F137" s="210" t="s">
        <v>817</v>
      </c>
      <c r="G137" s="210"/>
      <c r="H137" s="210"/>
      <c r="I137" s="210"/>
      <c r="J137" s="140" t="s">
        <v>204</v>
      </c>
      <c r="K137" s="141">
        <v>10</v>
      </c>
      <c r="L137" s="211">
        <v>130</v>
      </c>
      <c r="M137" s="211"/>
      <c r="N137" s="211">
        <f aca="true" t="shared" si="20" ref="N137:N151">ROUND(L137*K137,2)</f>
        <v>1300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0.393</v>
      </c>
      <c r="W137" s="144">
        <f aca="true" t="shared" si="21" ref="W137:W151">V137*K137</f>
        <v>3.93</v>
      </c>
      <c r="X137" s="144">
        <v>0.00267</v>
      </c>
      <c r="Y137" s="144">
        <f aca="true" t="shared" si="22" ref="Y137:Y151">X137*K137</f>
        <v>0.0267</v>
      </c>
      <c r="Z137" s="144">
        <v>0</v>
      </c>
      <c r="AA137" s="145">
        <f aca="true" t="shared" si="23" ref="AA137:AA151">Z137*K137</f>
        <v>0</v>
      </c>
      <c r="AR137" s="17" t="s">
        <v>250</v>
      </c>
      <c r="AT137" s="17" t="s">
        <v>188</v>
      </c>
      <c r="AU137" s="17" t="s">
        <v>150</v>
      </c>
      <c r="AY137" s="17" t="s">
        <v>187</v>
      </c>
      <c r="BE137" s="146">
        <f aca="true" t="shared" si="24" ref="BE137:BE151">IF(U137="základní",N137,0)</f>
        <v>1300</v>
      </c>
      <c r="BF137" s="146">
        <f aca="true" t="shared" si="25" ref="BF137:BF151">IF(U137="snížená",N137,0)</f>
        <v>0</v>
      </c>
      <c r="BG137" s="146">
        <f aca="true" t="shared" si="26" ref="BG137:BG151">IF(U137="zákl. přenesená",N137,0)</f>
        <v>0</v>
      </c>
      <c r="BH137" s="146">
        <f aca="true" t="shared" si="27" ref="BH137:BH151">IF(U137="sníž. přenesená",N137,0)</f>
        <v>0</v>
      </c>
      <c r="BI137" s="146">
        <f aca="true" t="shared" si="28" ref="BI137:BI151">IF(U137="nulová",N137,0)</f>
        <v>0</v>
      </c>
      <c r="BJ137" s="17" t="s">
        <v>85</v>
      </c>
      <c r="BK137" s="146">
        <f aca="true" t="shared" si="29" ref="BK137:BK151">ROUND(L137*K137,2)</f>
        <v>1300</v>
      </c>
      <c r="BL137" s="17" t="s">
        <v>250</v>
      </c>
      <c r="BM137" s="17" t="s">
        <v>818</v>
      </c>
    </row>
    <row r="138" spans="2:65" s="1" customFormat="1" ht="22.5" customHeight="1">
      <c r="B138" s="137"/>
      <c r="C138" s="150" t="s">
        <v>266</v>
      </c>
      <c r="D138" s="150" t="s">
        <v>323</v>
      </c>
      <c r="E138" s="151" t="s">
        <v>819</v>
      </c>
      <c r="F138" s="222" t="s">
        <v>820</v>
      </c>
      <c r="G138" s="222"/>
      <c r="H138" s="222"/>
      <c r="I138" s="222"/>
      <c r="J138" s="152" t="s">
        <v>204</v>
      </c>
      <c r="K138" s="153">
        <v>10</v>
      </c>
      <c r="L138" s="223">
        <v>57.6</v>
      </c>
      <c r="M138" s="223"/>
      <c r="N138" s="223">
        <f t="shared" si="20"/>
        <v>576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</v>
      </c>
      <c r="W138" s="144">
        <f t="shared" si="21"/>
        <v>0</v>
      </c>
      <c r="X138" s="144">
        <v>0.00078</v>
      </c>
      <c r="Y138" s="144">
        <f t="shared" si="22"/>
        <v>0.0078</v>
      </c>
      <c r="Z138" s="144">
        <v>0</v>
      </c>
      <c r="AA138" s="145">
        <f t="shared" si="23"/>
        <v>0</v>
      </c>
      <c r="AR138" s="17" t="s">
        <v>378</v>
      </c>
      <c r="AT138" s="17" t="s">
        <v>323</v>
      </c>
      <c r="AU138" s="17" t="s">
        <v>150</v>
      </c>
      <c r="AY138" s="17" t="s">
        <v>187</v>
      </c>
      <c r="BE138" s="146">
        <f t="shared" si="24"/>
        <v>576</v>
      </c>
      <c r="BF138" s="146">
        <f t="shared" si="25"/>
        <v>0</v>
      </c>
      <c r="BG138" s="146">
        <f t="shared" si="26"/>
        <v>0</v>
      </c>
      <c r="BH138" s="146">
        <f t="shared" si="27"/>
        <v>0</v>
      </c>
      <c r="BI138" s="146">
        <f t="shared" si="28"/>
        <v>0</v>
      </c>
      <c r="BJ138" s="17" t="s">
        <v>85</v>
      </c>
      <c r="BK138" s="146">
        <f t="shared" si="29"/>
        <v>576</v>
      </c>
      <c r="BL138" s="17" t="s">
        <v>250</v>
      </c>
      <c r="BM138" s="17" t="s">
        <v>821</v>
      </c>
    </row>
    <row r="139" spans="2:65" s="1" customFormat="1" ht="22.5" customHeight="1">
      <c r="B139" s="137"/>
      <c r="C139" s="150" t="s">
        <v>10</v>
      </c>
      <c r="D139" s="150" t="s">
        <v>323</v>
      </c>
      <c r="E139" s="151" t="s">
        <v>822</v>
      </c>
      <c r="F139" s="222" t="s">
        <v>823</v>
      </c>
      <c r="G139" s="222"/>
      <c r="H139" s="222"/>
      <c r="I139" s="222"/>
      <c r="J139" s="152" t="s">
        <v>824</v>
      </c>
      <c r="K139" s="153">
        <v>0.02</v>
      </c>
      <c r="L139" s="223">
        <v>777</v>
      </c>
      <c r="M139" s="223"/>
      <c r="N139" s="223">
        <f t="shared" si="20"/>
        <v>15.54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</v>
      </c>
      <c r="W139" s="144">
        <f t="shared" si="21"/>
        <v>0</v>
      </c>
      <c r="X139" s="144">
        <v>0.00627</v>
      </c>
      <c r="Y139" s="144">
        <f t="shared" si="22"/>
        <v>0.0001254</v>
      </c>
      <c r="Z139" s="144">
        <v>0</v>
      </c>
      <c r="AA139" s="145">
        <f t="shared" si="23"/>
        <v>0</v>
      </c>
      <c r="AR139" s="17" t="s">
        <v>378</v>
      </c>
      <c r="AT139" s="17" t="s">
        <v>323</v>
      </c>
      <c r="AU139" s="17" t="s">
        <v>150</v>
      </c>
      <c r="AY139" s="17" t="s">
        <v>187</v>
      </c>
      <c r="BE139" s="146">
        <f t="shared" si="24"/>
        <v>15.54</v>
      </c>
      <c r="BF139" s="146">
        <f t="shared" si="25"/>
        <v>0</v>
      </c>
      <c r="BG139" s="146">
        <f t="shared" si="26"/>
        <v>0</v>
      </c>
      <c r="BH139" s="146">
        <f t="shared" si="27"/>
        <v>0</v>
      </c>
      <c r="BI139" s="146">
        <f t="shared" si="28"/>
        <v>0</v>
      </c>
      <c r="BJ139" s="17" t="s">
        <v>85</v>
      </c>
      <c r="BK139" s="146">
        <f t="shared" si="29"/>
        <v>15.54</v>
      </c>
      <c r="BL139" s="17" t="s">
        <v>250</v>
      </c>
      <c r="BM139" s="17" t="s">
        <v>825</v>
      </c>
    </row>
    <row r="140" spans="2:65" s="1" customFormat="1" ht="31.5" customHeight="1">
      <c r="B140" s="137"/>
      <c r="C140" s="150" t="s">
        <v>273</v>
      </c>
      <c r="D140" s="150" t="s">
        <v>323</v>
      </c>
      <c r="E140" s="151" t="s">
        <v>826</v>
      </c>
      <c r="F140" s="222" t="s">
        <v>827</v>
      </c>
      <c r="G140" s="222"/>
      <c r="H140" s="222"/>
      <c r="I140" s="222"/>
      <c r="J140" s="152" t="s">
        <v>824</v>
      </c>
      <c r="K140" s="153">
        <v>0.02</v>
      </c>
      <c r="L140" s="223">
        <v>1730</v>
      </c>
      <c r="M140" s="223"/>
      <c r="N140" s="223">
        <f t="shared" si="20"/>
        <v>34.6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</v>
      </c>
      <c r="W140" s="144">
        <f t="shared" si="21"/>
        <v>0</v>
      </c>
      <c r="X140" s="144">
        <v>0.0173</v>
      </c>
      <c r="Y140" s="144">
        <f t="shared" si="22"/>
        <v>0.000346</v>
      </c>
      <c r="Z140" s="144">
        <v>0</v>
      </c>
      <c r="AA140" s="145">
        <f t="shared" si="23"/>
        <v>0</v>
      </c>
      <c r="AR140" s="17" t="s">
        <v>378</v>
      </c>
      <c r="AT140" s="17" t="s">
        <v>323</v>
      </c>
      <c r="AU140" s="17" t="s">
        <v>150</v>
      </c>
      <c r="AY140" s="17" t="s">
        <v>187</v>
      </c>
      <c r="BE140" s="146">
        <f t="shared" si="24"/>
        <v>34.6</v>
      </c>
      <c r="BF140" s="146">
        <f t="shared" si="25"/>
        <v>0</v>
      </c>
      <c r="BG140" s="146">
        <f t="shared" si="26"/>
        <v>0</v>
      </c>
      <c r="BH140" s="146">
        <f t="shared" si="27"/>
        <v>0</v>
      </c>
      <c r="BI140" s="146">
        <f t="shared" si="28"/>
        <v>0</v>
      </c>
      <c r="BJ140" s="17" t="s">
        <v>85</v>
      </c>
      <c r="BK140" s="146">
        <f t="shared" si="29"/>
        <v>34.6</v>
      </c>
      <c r="BL140" s="17" t="s">
        <v>250</v>
      </c>
      <c r="BM140" s="17" t="s">
        <v>828</v>
      </c>
    </row>
    <row r="141" spans="2:65" s="1" customFormat="1" ht="31.5" customHeight="1">
      <c r="B141" s="137"/>
      <c r="C141" s="138" t="s">
        <v>277</v>
      </c>
      <c r="D141" s="138" t="s">
        <v>188</v>
      </c>
      <c r="E141" s="139" t="s">
        <v>829</v>
      </c>
      <c r="F141" s="210" t="s">
        <v>830</v>
      </c>
      <c r="G141" s="210"/>
      <c r="H141" s="210"/>
      <c r="I141" s="210"/>
      <c r="J141" s="140" t="s">
        <v>196</v>
      </c>
      <c r="K141" s="141">
        <v>12.5</v>
      </c>
      <c r="L141" s="211">
        <v>155</v>
      </c>
      <c r="M141" s="211"/>
      <c r="N141" s="211">
        <f t="shared" si="20"/>
        <v>1937.5</v>
      </c>
      <c r="O141" s="211"/>
      <c r="P141" s="211"/>
      <c r="Q141" s="211"/>
      <c r="R141" s="142"/>
      <c r="T141" s="143" t="s">
        <v>5</v>
      </c>
      <c r="U141" s="40" t="s">
        <v>42</v>
      </c>
      <c r="V141" s="144">
        <v>0.454</v>
      </c>
      <c r="W141" s="144">
        <f t="shared" si="21"/>
        <v>5.675</v>
      </c>
      <c r="X141" s="144">
        <v>0</v>
      </c>
      <c r="Y141" s="144">
        <f t="shared" si="22"/>
        <v>0</v>
      </c>
      <c r="Z141" s="144">
        <v>0</v>
      </c>
      <c r="AA141" s="145">
        <f t="shared" si="23"/>
        <v>0</v>
      </c>
      <c r="AR141" s="17" t="s">
        <v>250</v>
      </c>
      <c r="AT141" s="17" t="s">
        <v>188</v>
      </c>
      <c r="AU141" s="17" t="s">
        <v>150</v>
      </c>
      <c r="AY141" s="17" t="s">
        <v>187</v>
      </c>
      <c r="BE141" s="146">
        <f t="shared" si="24"/>
        <v>1937.5</v>
      </c>
      <c r="BF141" s="146">
        <f t="shared" si="25"/>
        <v>0</v>
      </c>
      <c r="BG141" s="146">
        <f t="shared" si="26"/>
        <v>0</v>
      </c>
      <c r="BH141" s="146">
        <f t="shared" si="27"/>
        <v>0</v>
      </c>
      <c r="BI141" s="146">
        <f t="shared" si="28"/>
        <v>0</v>
      </c>
      <c r="BJ141" s="17" t="s">
        <v>85</v>
      </c>
      <c r="BK141" s="146">
        <f t="shared" si="29"/>
        <v>1937.5</v>
      </c>
      <c r="BL141" s="17" t="s">
        <v>250</v>
      </c>
      <c r="BM141" s="17" t="s">
        <v>831</v>
      </c>
    </row>
    <row r="142" spans="2:65" s="1" customFormat="1" ht="22.5" customHeight="1">
      <c r="B142" s="137"/>
      <c r="C142" s="150" t="s">
        <v>281</v>
      </c>
      <c r="D142" s="150" t="s">
        <v>323</v>
      </c>
      <c r="E142" s="151" t="s">
        <v>832</v>
      </c>
      <c r="F142" s="222" t="s">
        <v>833</v>
      </c>
      <c r="G142" s="222"/>
      <c r="H142" s="222"/>
      <c r="I142" s="222"/>
      <c r="J142" s="152" t="s">
        <v>300</v>
      </c>
      <c r="K142" s="153">
        <v>0.182</v>
      </c>
      <c r="L142" s="223">
        <v>4680</v>
      </c>
      <c r="M142" s="223"/>
      <c r="N142" s="223">
        <f t="shared" si="20"/>
        <v>851.76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</v>
      </c>
      <c r="W142" s="144">
        <f t="shared" si="21"/>
        <v>0</v>
      </c>
      <c r="X142" s="144">
        <v>0.55</v>
      </c>
      <c r="Y142" s="144">
        <f t="shared" si="22"/>
        <v>0.10010000000000001</v>
      </c>
      <c r="Z142" s="144">
        <v>0</v>
      </c>
      <c r="AA142" s="145">
        <f t="shared" si="23"/>
        <v>0</v>
      </c>
      <c r="AR142" s="17" t="s">
        <v>378</v>
      </c>
      <c r="AT142" s="17" t="s">
        <v>323</v>
      </c>
      <c r="AU142" s="17" t="s">
        <v>150</v>
      </c>
      <c r="AY142" s="17" t="s">
        <v>187</v>
      </c>
      <c r="BE142" s="146">
        <f t="shared" si="24"/>
        <v>851.76</v>
      </c>
      <c r="BF142" s="146">
        <f t="shared" si="25"/>
        <v>0</v>
      </c>
      <c r="BG142" s="146">
        <f t="shared" si="26"/>
        <v>0</v>
      </c>
      <c r="BH142" s="146">
        <f t="shared" si="27"/>
        <v>0</v>
      </c>
      <c r="BI142" s="146">
        <f t="shared" si="28"/>
        <v>0</v>
      </c>
      <c r="BJ142" s="17" t="s">
        <v>85</v>
      </c>
      <c r="BK142" s="146">
        <f t="shared" si="29"/>
        <v>851.76</v>
      </c>
      <c r="BL142" s="17" t="s">
        <v>250</v>
      </c>
      <c r="BM142" s="17" t="s">
        <v>834</v>
      </c>
    </row>
    <row r="143" spans="2:65" s="1" customFormat="1" ht="31.5" customHeight="1">
      <c r="B143" s="137"/>
      <c r="C143" s="138" t="s">
        <v>285</v>
      </c>
      <c r="D143" s="138" t="s">
        <v>188</v>
      </c>
      <c r="E143" s="139" t="s">
        <v>835</v>
      </c>
      <c r="F143" s="210" t="s">
        <v>836</v>
      </c>
      <c r="G143" s="210"/>
      <c r="H143" s="210"/>
      <c r="I143" s="210"/>
      <c r="J143" s="140" t="s">
        <v>196</v>
      </c>
      <c r="K143" s="141">
        <v>97.325</v>
      </c>
      <c r="L143" s="211">
        <v>230</v>
      </c>
      <c r="M143" s="211"/>
      <c r="N143" s="211">
        <f t="shared" si="20"/>
        <v>22384.75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0.575</v>
      </c>
      <c r="W143" s="144">
        <f t="shared" si="21"/>
        <v>55.961875</v>
      </c>
      <c r="X143" s="144">
        <v>0</v>
      </c>
      <c r="Y143" s="144">
        <f t="shared" si="22"/>
        <v>0</v>
      </c>
      <c r="Z143" s="144">
        <v>0</v>
      </c>
      <c r="AA143" s="145">
        <f t="shared" si="23"/>
        <v>0</v>
      </c>
      <c r="AR143" s="17" t="s">
        <v>250</v>
      </c>
      <c r="AT143" s="17" t="s">
        <v>188</v>
      </c>
      <c r="AU143" s="17" t="s">
        <v>150</v>
      </c>
      <c r="AY143" s="17" t="s">
        <v>187</v>
      </c>
      <c r="BE143" s="146">
        <f t="shared" si="24"/>
        <v>22384.75</v>
      </c>
      <c r="BF143" s="146">
        <f t="shared" si="25"/>
        <v>0</v>
      </c>
      <c r="BG143" s="146">
        <f t="shared" si="26"/>
        <v>0</v>
      </c>
      <c r="BH143" s="146">
        <f t="shared" si="27"/>
        <v>0</v>
      </c>
      <c r="BI143" s="146">
        <f t="shared" si="28"/>
        <v>0</v>
      </c>
      <c r="BJ143" s="17" t="s">
        <v>85</v>
      </c>
      <c r="BK143" s="146">
        <f t="shared" si="29"/>
        <v>22384.75</v>
      </c>
      <c r="BL143" s="17" t="s">
        <v>250</v>
      </c>
      <c r="BM143" s="17" t="s">
        <v>837</v>
      </c>
    </row>
    <row r="144" spans="2:65" s="1" customFormat="1" ht="22.5" customHeight="1">
      <c r="B144" s="137"/>
      <c r="C144" s="150" t="s">
        <v>386</v>
      </c>
      <c r="D144" s="150" t="s">
        <v>323</v>
      </c>
      <c r="E144" s="151" t="s">
        <v>832</v>
      </c>
      <c r="F144" s="222" t="s">
        <v>833</v>
      </c>
      <c r="G144" s="222"/>
      <c r="H144" s="222"/>
      <c r="I144" s="222"/>
      <c r="J144" s="152" t="s">
        <v>300</v>
      </c>
      <c r="K144" s="153">
        <v>3.016</v>
      </c>
      <c r="L144" s="223">
        <v>4680</v>
      </c>
      <c r="M144" s="223"/>
      <c r="N144" s="223">
        <f t="shared" si="20"/>
        <v>14114.88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0</v>
      </c>
      <c r="W144" s="144">
        <f t="shared" si="21"/>
        <v>0</v>
      </c>
      <c r="X144" s="144">
        <v>0.55</v>
      </c>
      <c r="Y144" s="144">
        <f t="shared" si="22"/>
        <v>1.6588</v>
      </c>
      <c r="Z144" s="144">
        <v>0</v>
      </c>
      <c r="AA144" s="145">
        <f t="shared" si="23"/>
        <v>0</v>
      </c>
      <c r="AR144" s="17" t="s">
        <v>378</v>
      </c>
      <c r="AT144" s="17" t="s">
        <v>323</v>
      </c>
      <c r="AU144" s="17" t="s">
        <v>150</v>
      </c>
      <c r="AY144" s="17" t="s">
        <v>187</v>
      </c>
      <c r="BE144" s="146">
        <f t="shared" si="24"/>
        <v>14114.88</v>
      </c>
      <c r="BF144" s="146">
        <f t="shared" si="25"/>
        <v>0</v>
      </c>
      <c r="BG144" s="146">
        <f t="shared" si="26"/>
        <v>0</v>
      </c>
      <c r="BH144" s="146">
        <f t="shared" si="27"/>
        <v>0</v>
      </c>
      <c r="BI144" s="146">
        <f t="shared" si="28"/>
        <v>0</v>
      </c>
      <c r="BJ144" s="17" t="s">
        <v>85</v>
      </c>
      <c r="BK144" s="146">
        <f t="shared" si="29"/>
        <v>14114.88</v>
      </c>
      <c r="BL144" s="17" t="s">
        <v>250</v>
      </c>
      <c r="BM144" s="17" t="s">
        <v>838</v>
      </c>
    </row>
    <row r="145" spans="2:65" s="1" customFormat="1" ht="44.25" customHeight="1">
      <c r="B145" s="137"/>
      <c r="C145" s="138" t="s">
        <v>390</v>
      </c>
      <c r="D145" s="138" t="s">
        <v>188</v>
      </c>
      <c r="E145" s="139" t="s">
        <v>839</v>
      </c>
      <c r="F145" s="210" t="s">
        <v>840</v>
      </c>
      <c r="G145" s="210"/>
      <c r="H145" s="210"/>
      <c r="I145" s="210"/>
      <c r="J145" s="140" t="s">
        <v>191</v>
      </c>
      <c r="K145" s="141">
        <v>77.536</v>
      </c>
      <c r="L145" s="211">
        <v>394</v>
      </c>
      <c r="M145" s="211"/>
      <c r="N145" s="211">
        <f t="shared" si="20"/>
        <v>30549.18</v>
      </c>
      <c r="O145" s="211"/>
      <c r="P145" s="211"/>
      <c r="Q145" s="211"/>
      <c r="R145" s="142"/>
      <c r="T145" s="143" t="s">
        <v>5</v>
      </c>
      <c r="U145" s="40" t="s">
        <v>42</v>
      </c>
      <c r="V145" s="144">
        <v>0.3</v>
      </c>
      <c r="W145" s="144">
        <f t="shared" si="21"/>
        <v>23.2608</v>
      </c>
      <c r="X145" s="144">
        <v>0.01423</v>
      </c>
      <c r="Y145" s="144">
        <f t="shared" si="22"/>
        <v>1.10333728</v>
      </c>
      <c r="Z145" s="144">
        <v>0</v>
      </c>
      <c r="AA145" s="145">
        <f t="shared" si="23"/>
        <v>0</v>
      </c>
      <c r="AR145" s="17" t="s">
        <v>250</v>
      </c>
      <c r="AT145" s="17" t="s">
        <v>188</v>
      </c>
      <c r="AU145" s="17" t="s">
        <v>150</v>
      </c>
      <c r="AY145" s="17" t="s">
        <v>187</v>
      </c>
      <c r="BE145" s="146">
        <f t="shared" si="24"/>
        <v>30549.18</v>
      </c>
      <c r="BF145" s="146">
        <f t="shared" si="25"/>
        <v>0</v>
      </c>
      <c r="BG145" s="146">
        <f t="shared" si="26"/>
        <v>0</v>
      </c>
      <c r="BH145" s="146">
        <f t="shared" si="27"/>
        <v>0</v>
      </c>
      <c r="BI145" s="146">
        <f t="shared" si="28"/>
        <v>0</v>
      </c>
      <c r="BJ145" s="17" t="s">
        <v>85</v>
      </c>
      <c r="BK145" s="146">
        <f t="shared" si="29"/>
        <v>30549.18</v>
      </c>
      <c r="BL145" s="17" t="s">
        <v>250</v>
      </c>
      <c r="BM145" s="17" t="s">
        <v>841</v>
      </c>
    </row>
    <row r="146" spans="2:65" s="1" customFormat="1" ht="31.5" customHeight="1">
      <c r="B146" s="137"/>
      <c r="C146" s="138" t="s">
        <v>394</v>
      </c>
      <c r="D146" s="138" t="s">
        <v>188</v>
      </c>
      <c r="E146" s="139" t="s">
        <v>842</v>
      </c>
      <c r="F146" s="210" t="s">
        <v>843</v>
      </c>
      <c r="G146" s="210"/>
      <c r="H146" s="210"/>
      <c r="I146" s="210"/>
      <c r="J146" s="140" t="s">
        <v>191</v>
      </c>
      <c r="K146" s="141">
        <v>23.226</v>
      </c>
      <c r="L146" s="211">
        <v>425</v>
      </c>
      <c r="M146" s="211"/>
      <c r="N146" s="211">
        <f t="shared" si="20"/>
        <v>9871.05</v>
      </c>
      <c r="O146" s="211"/>
      <c r="P146" s="211"/>
      <c r="Q146" s="211"/>
      <c r="R146" s="142"/>
      <c r="T146" s="143" t="s">
        <v>5</v>
      </c>
      <c r="U146" s="40" t="s">
        <v>42</v>
      </c>
      <c r="V146" s="144">
        <v>0.31</v>
      </c>
      <c r="W146" s="144">
        <f t="shared" si="21"/>
        <v>7.20006</v>
      </c>
      <c r="X146" s="144">
        <v>0.01621</v>
      </c>
      <c r="Y146" s="144">
        <f t="shared" si="22"/>
        <v>0.37649345999999995</v>
      </c>
      <c r="Z146" s="144">
        <v>0</v>
      </c>
      <c r="AA146" s="145">
        <f t="shared" si="23"/>
        <v>0</v>
      </c>
      <c r="AR146" s="17" t="s">
        <v>250</v>
      </c>
      <c r="AT146" s="17" t="s">
        <v>188</v>
      </c>
      <c r="AU146" s="17" t="s">
        <v>150</v>
      </c>
      <c r="AY146" s="17" t="s">
        <v>187</v>
      </c>
      <c r="BE146" s="146">
        <f t="shared" si="24"/>
        <v>9871.05</v>
      </c>
      <c r="BF146" s="146">
        <f t="shared" si="25"/>
        <v>0</v>
      </c>
      <c r="BG146" s="146">
        <f t="shared" si="26"/>
        <v>0</v>
      </c>
      <c r="BH146" s="146">
        <f t="shared" si="27"/>
        <v>0</v>
      </c>
      <c r="BI146" s="146">
        <f t="shared" si="28"/>
        <v>0</v>
      </c>
      <c r="BJ146" s="17" t="s">
        <v>85</v>
      </c>
      <c r="BK146" s="146">
        <f t="shared" si="29"/>
        <v>9871.05</v>
      </c>
      <c r="BL146" s="17" t="s">
        <v>250</v>
      </c>
      <c r="BM146" s="17" t="s">
        <v>844</v>
      </c>
    </row>
    <row r="147" spans="2:65" s="1" customFormat="1" ht="31.5" customHeight="1">
      <c r="B147" s="137"/>
      <c r="C147" s="138" t="s">
        <v>398</v>
      </c>
      <c r="D147" s="138" t="s">
        <v>188</v>
      </c>
      <c r="E147" s="139" t="s">
        <v>845</v>
      </c>
      <c r="F147" s="210" t="s">
        <v>846</v>
      </c>
      <c r="G147" s="210"/>
      <c r="H147" s="210"/>
      <c r="I147" s="210"/>
      <c r="J147" s="140" t="s">
        <v>191</v>
      </c>
      <c r="K147" s="141">
        <v>0.72</v>
      </c>
      <c r="L147" s="211">
        <v>84.7</v>
      </c>
      <c r="M147" s="211"/>
      <c r="N147" s="211">
        <f t="shared" si="20"/>
        <v>60.98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0.29</v>
      </c>
      <c r="W147" s="144">
        <f t="shared" si="21"/>
        <v>0.20879999999999999</v>
      </c>
      <c r="X147" s="144">
        <v>0</v>
      </c>
      <c r="Y147" s="144">
        <f t="shared" si="22"/>
        <v>0</v>
      </c>
      <c r="Z147" s="144">
        <v>0</v>
      </c>
      <c r="AA147" s="145">
        <f t="shared" si="23"/>
        <v>0</v>
      </c>
      <c r="AR147" s="17" t="s">
        <v>250</v>
      </c>
      <c r="AT147" s="17" t="s">
        <v>188</v>
      </c>
      <c r="AU147" s="17" t="s">
        <v>150</v>
      </c>
      <c r="AY147" s="17" t="s">
        <v>187</v>
      </c>
      <c r="BE147" s="146">
        <f t="shared" si="24"/>
        <v>60.98</v>
      </c>
      <c r="BF147" s="146">
        <f t="shared" si="25"/>
        <v>0</v>
      </c>
      <c r="BG147" s="146">
        <f t="shared" si="26"/>
        <v>0</v>
      </c>
      <c r="BH147" s="146">
        <f t="shared" si="27"/>
        <v>0</v>
      </c>
      <c r="BI147" s="146">
        <f t="shared" si="28"/>
        <v>0</v>
      </c>
      <c r="BJ147" s="17" t="s">
        <v>85</v>
      </c>
      <c r="BK147" s="146">
        <f t="shared" si="29"/>
        <v>60.98</v>
      </c>
      <c r="BL147" s="17" t="s">
        <v>250</v>
      </c>
      <c r="BM147" s="17" t="s">
        <v>847</v>
      </c>
    </row>
    <row r="148" spans="2:65" s="1" customFormat="1" ht="31.5" customHeight="1">
      <c r="B148" s="137"/>
      <c r="C148" s="150" t="s">
        <v>374</v>
      </c>
      <c r="D148" s="150" t="s">
        <v>323</v>
      </c>
      <c r="E148" s="151" t="s">
        <v>848</v>
      </c>
      <c r="F148" s="222" t="s">
        <v>849</v>
      </c>
      <c r="G148" s="222"/>
      <c r="H148" s="222"/>
      <c r="I148" s="222"/>
      <c r="J148" s="152" t="s">
        <v>300</v>
      </c>
      <c r="K148" s="153">
        <v>0.021</v>
      </c>
      <c r="L148" s="223">
        <v>2930</v>
      </c>
      <c r="M148" s="223"/>
      <c r="N148" s="223">
        <f t="shared" si="20"/>
        <v>61.53</v>
      </c>
      <c r="O148" s="211"/>
      <c r="P148" s="211"/>
      <c r="Q148" s="211"/>
      <c r="R148" s="142"/>
      <c r="T148" s="143" t="s">
        <v>5</v>
      </c>
      <c r="U148" s="40" t="s">
        <v>42</v>
      </c>
      <c r="V148" s="144">
        <v>0</v>
      </c>
      <c r="W148" s="144">
        <f t="shared" si="21"/>
        <v>0</v>
      </c>
      <c r="X148" s="144">
        <v>0.55</v>
      </c>
      <c r="Y148" s="144">
        <f t="shared" si="22"/>
        <v>0.011550000000000001</v>
      </c>
      <c r="Z148" s="144">
        <v>0</v>
      </c>
      <c r="AA148" s="145">
        <f t="shared" si="23"/>
        <v>0</v>
      </c>
      <c r="AR148" s="17" t="s">
        <v>378</v>
      </c>
      <c r="AT148" s="17" t="s">
        <v>323</v>
      </c>
      <c r="AU148" s="17" t="s">
        <v>150</v>
      </c>
      <c r="AY148" s="17" t="s">
        <v>187</v>
      </c>
      <c r="BE148" s="146">
        <f t="shared" si="24"/>
        <v>61.53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7" t="s">
        <v>85</v>
      </c>
      <c r="BK148" s="146">
        <f t="shared" si="29"/>
        <v>61.53</v>
      </c>
      <c r="BL148" s="17" t="s">
        <v>250</v>
      </c>
      <c r="BM148" s="17" t="s">
        <v>850</v>
      </c>
    </row>
    <row r="149" spans="2:65" s="1" customFormat="1" ht="31.5" customHeight="1">
      <c r="B149" s="137"/>
      <c r="C149" s="138" t="s">
        <v>370</v>
      </c>
      <c r="D149" s="138" t="s">
        <v>188</v>
      </c>
      <c r="E149" s="139" t="s">
        <v>851</v>
      </c>
      <c r="F149" s="210" t="s">
        <v>852</v>
      </c>
      <c r="G149" s="210"/>
      <c r="H149" s="210"/>
      <c r="I149" s="210"/>
      <c r="J149" s="140" t="s">
        <v>300</v>
      </c>
      <c r="K149" s="141">
        <v>5.505</v>
      </c>
      <c r="L149" s="211">
        <v>821.77</v>
      </c>
      <c r="M149" s="211"/>
      <c r="N149" s="211">
        <f t="shared" si="20"/>
        <v>4523.84</v>
      </c>
      <c r="O149" s="211"/>
      <c r="P149" s="211"/>
      <c r="Q149" s="211"/>
      <c r="R149" s="142"/>
      <c r="T149" s="143" t="s">
        <v>5</v>
      </c>
      <c r="U149" s="40" t="s">
        <v>42</v>
      </c>
      <c r="V149" s="144">
        <v>0</v>
      </c>
      <c r="W149" s="144">
        <f t="shared" si="21"/>
        <v>0</v>
      </c>
      <c r="X149" s="144">
        <v>0.023367805</v>
      </c>
      <c r="Y149" s="144">
        <f t="shared" si="22"/>
        <v>0.12863976652499998</v>
      </c>
      <c r="Z149" s="144">
        <v>0</v>
      </c>
      <c r="AA149" s="145">
        <f t="shared" si="23"/>
        <v>0</v>
      </c>
      <c r="AR149" s="17" t="s">
        <v>250</v>
      </c>
      <c r="AT149" s="17" t="s">
        <v>188</v>
      </c>
      <c r="AU149" s="17" t="s">
        <v>150</v>
      </c>
      <c r="AY149" s="17" t="s">
        <v>187</v>
      </c>
      <c r="BE149" s="146">
        <f t="shared" si="24"/>
        <v>4523.84</v>
      </c>
      <c r="BF149" s="146">
        <f t="shared" si="25"/>
        <v>0</v>
      </c>
      <c r="BG149" s="146">
        <f t="shared" si="26"/>
        <v>0</v>
      </c>
      <c r="BH149" s="146">
        <f t="shared" si="27"/>
        <v>0</v>
      </c>
      <c r="BI149" s="146">
        <f t="shared" si="28"/>
        <v>0</v>
      </c>
      <c r="BJ149" s="17" t="s">
        <v>85</v>
      </c>
      <c r="BK149" s="146">
        <f t="shared" si="29"/>
        <v>4523.84</v>
      </c>
      <c r="BL149" s="17" t="s">
        <v>250</v>
      </c>
      <c r="BM149" s="17" t="s">
        <v>853</v>
      </c>
    </row>
    <row r="150" spans="2:65" s="1" customFormat="1" ht="31.5" customHeight="1">
      <c r="B150" s="137"/>
      <c r="C150" s="138" t="s">
        <v>378</v>
      </c>
      <c r="D150" s="138" t="s">
        <v>188</v>
      </c>
      <c r="E150" s="139" t="s">
        <v>854</v>
      </c>
      <c r="F150" s="210" t="s">
        <v>855</v>
      </c>
      <c r="G150" s="210"/>
      <c r="H150" s="210"/>
      <c r="I150" s="210"/>
      <c r="J150" s="140" t="s">
        <v>217</v>
      </c>
      <c r="K150" s="141">
        <v>3.414</v>
      </c>
      <c r="L150" s="211">
        <v>1324.78</v>
      </c>
      <c r="M150" s="211"/>
      <c r="N150" s="211">
        <f t="shared" si="20"/>
        <v>4522.8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4.207</v>
      </c>
      <c r="W150" s="144">
        <f t="shared" si="21"/>
        <v>14.362698</v>
      </c>
      <c r="X150" s="144">
        <v>0</v>
      </c>
      <c r="Y150" s="144">
        <f t="shared" si="22"/>
        <v>0</v>
      </c>
      <c r="Z150" s="144">
        <v>0</v>
      </c>
      <c r="AA150" s="145">
        <f t="shared" si="23"/>
        <v>0</v>
      </c>
      <c r="AR150" s="17" t="s">
        <v>250</v>
      </c>
      <c r="AT150" s="17" t="s">
        <v>188</v>
      </c>
      <c r="AU150" s="17" t="s">
        <v>150</v>
      </c>
      <c r="AY150" s="17" t="s">
        <v>187</v>
      </c>
      <c r="BE150" s="146">
        <f t="shared" si="24"/>
        <v>4522.8</v>
      </c>
      <c r="BF150" s="146">
        <f t="shared" si="25"/>
        <v>0</v>
      </c>
      <c r="BG150" s="146">
        <f t="shared" si="26"/>
        <v>0</v>
      </c>
      <c r="BH150" s="146">
        <f t="shared" si="27"/>
        <v>0</v>
      </c>
      <c r="BI150" s="146">
        <f t="shared" si="28"/>
        <v>0</v>
      </c>
      <c r="BJ150" s="17" t="s">
        <v>85</v>
      </c>
      <c r="BK150" s="146">
        <f t="shared" si="29"/>
        <v>4522.8</v>
      </c>
      <c r="BL150" s="17" t="s">
        <v>250</v>
      </c>
      <c r="BM150" s="17" t="s">
        <v>856</v>
      </c>
    </row>
    <row r="151" spans="2:65" s="1" customFormat="1" ht="31.5" customHeight="1">
      <c r="B151" s="137"/>
      <c r="C151" s="138" t="s">
        <v>382</v>
      </c>
      <c r="D151" s="138" t="s">
        <v>188</v>
      </c>
      <c r="E151" s="139" t="s">
        <v>857</v>
      </c>
      <c r="F151" s="210" t="s">
        <v>858</v>
      </c>
      <c r="G151" s="210"/>
      <c r="H151" s="210"/>
      <c r="I151" s="210"/>
      <c r="J151" s="140" t="s">
        <v>217</v>
      </c>
      <c r="K151" s="141">
        <v>3.414</v>
      </c>
      <c r="L151" s="211">
        <v>458.79</v>
      </c>
      <c r="M151" s="211"/>
      <c r="N151" s="211">
        <f t="shared" si="20"/>
        <v>1566.31</v>
      </c>
      <c r="O151" s="211"/>
      <c r="P151" s="211"/>
      <c r="Q151" s="211"/>
      <c r="R151" s="142"/>
      <c r="T151" s="143" t="s">
        <v>5</v>
      </c>
      <c r="U151" s="40" t="s">
        <v>42</v>
      </c>
      <c r="V151" s="144">
        <v>1.57</v>
      </c>
      <c r="W151" s="144">
        <f t="shared" si="21"/>
        <v>5.35998</v>
      </c>
      <c r="X151" s="144">
        <v>0</v>
      </c>
      <c r="Y151" s="144">
        <f t="shared" si="22"/>
        <v>0</v>
      </c>
      <c r="Z151" s="144">
        <v>0</v>
      </c>
      <c r="AA151" s="145">
        <f t="shared" si="23"/>
        <v>0</v>
      </c>
      <c r="AR151" s="17" t="s">
        <v>250</v>
      </c>
      <c r="AT151" s="17" t="s">
        <v>188</v>
      </c>
      <c r="AU151" s="17" t="s">
        <v>150</v>
      </c>
      <c r="AY151" s="17" t="s">
        <v>187</v>
      </c>
      <c r="BE151" s="146">
        <f t="shared" si="24"/>
        <v>1566.31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17" t="s">
        <v>85</v>
      </c>
      <c r="BK151" s="146">
        <f t="shared" si="29"/>
        <v>1566.31</v>
      </c>
      <c r="BL151" s="17" t="s">
        <v>250</v>
      </c>
      <c r="BM151" s="17" t="s">
        <v>859</v>
      </c>
    </row>
    <row r="152" spans="2:63" s="9" customFormat="1" ht="29.85" customHeight="1">
      <c r="B152" s="126"/>
      <c r="C152" s="127"/>
      <c r="D152" s="136" t="s">
        <v>557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217">
        <f>BK152</f>
        <v>25369.960000000003</v>
      </c>
      <c r="O152" s="218"/>
      <c r="P152" s="218"/>
      <c r="Q152" s="218"/>
      <c r="R152" s="129"/>
      <c r="T152" s="130"/>
      <c r="U152" s="127"/>
      <c r="V152" s="127"/>
      <c r="W152" s="131">
        <f>SUM(W153:W154)</f>
        <v>50.784552</v>
      </c>
      <c r="X152" s="127"/>
      <c r="Y152" s="131">
        <f>SUM(Y153:Y154)</f>
        <v>0.060271776</v>
      </c>
      <c r="Z152" s="127"/>
      <c r="AA152" s="132">
        <f>SUM(AA153:AA154)</f>
        <v>0</v>
      </c>
      <c r="AR152" s="133" t="s">
        <v>150</v>
      </c>
      <c r="AT152" s="134" t="s">
        <v>76</v>
      </c>
      <c r="AU152" s="134" t="s">
        <v>85</v>
      </c>
      <c r="AY152" s="133" t="s">
        <v>187</v>
      </c>
      <c r="BK152" s="135">
        <f>SUM(BK153:BK154)</f>
        <v>25369.960000000003</v>
      </c>
    </row>
    <row r="153" spans="2:65" s="1" customFormat="1" ht="31.5" customHeight="1">
      <c r="B153" s="137"/>
      <c r="C153" s="138" t="s">
        <v>402</v>
      </c>
      <c r="D153" s="138" t="s">
        <v>188</v>
      </c>
      <c r="E153" s="139" t="s">
        <v>860</v>
      </c>
      <c r="F153" s="210" t="s">
        <v>861</v>
      </c>
      <c r="G153" s="210"/>
      <c r="H153" s="210"/>
      <c r="I153" s="210"/>
      <c r="J153" s="140" t="s">
        <v>191</v>
      </c>
      <c r="K153" s="141">
        <v>279.036</v>
      </c>
      <c r="L153" s="211">
        <v>3.28</v>
      </c>
      <c r="M153" s="211"/>
      <c r="N153" s="211">
        <f>ROUND(L153*K153,2)</f>
        <v>915.24</v>
      </c>
      <c r="O153" s="211"/>
      <c r="P153" s="211"/>
      <c r="Q153" s="211"/>
      <c r="R153" s="142"/>
      <c r="T153" s="143" t="s">
        <v>5</v>
      </c>
      <c r="U153" s="40" t="s">
        <v>42</v>
      </c>
      <c r="V153" s="144">
        <v>0.01</v>
      </c>
      <c r="W153" s="144">
        <f>V153*K153</f>
        <v>2.79036</v>
      </c>
      <c r="X153" s="144">
        <v>0</v>
      </c>
      <c r="Y153" s="144">
        <f>X153*K153</f>
        <v>0</v>
      </c>
      <c r="Z153" s="144">
        <v>0</v>
      </c>
      <c r="AA153" s="145">
        <f>Z153*K153</f>
        <v>0</v>
      </c>
      <c r="AR153" s="17" t="s">
        <v>250</v>
      </c>
      <c r="AT153" s="17" t="s">
        <v>188</v>
      </c>
      <c r="AU153" s="17" t="s">
        <v>150</v>
      </c>
      <c r="AY153" s="17" t="s">
        <v>187</v>
      </c>
      <c r="BE153" s="146">
        <f>IF(U153="základní",N153,0)</f>
        <v>915.24</v>
      </c>
      <c r="BF153" s="146">
        <f>IF(U153="snížená",N153,0)</f>
        <v>0</v>
      </c>
      <c r="BG153" s="146">
        <f>IF(U153="zákl. přenesená",N153,0)</f>
        <v>0</v>
      </c>
      <c r="BH153" s="146">
        <f>IF(U153="sníž. přenesená",N153,0)</f>
        <v>0</v>
      </c>
      <c r="BI153" s="146">
        <f>IF(U153="nulová",N153,0)</f>
        <v>0</v>
      </c>
      <c r="BJ153" s="17" t="s">
        <v>85</v>
      </c>
      <c r="BK153" s="146">
        <f>ROUND(L153*K153,2)</f>
        <v>915.24</v>
      </c>
      <c r="BL153" s="17" t="s">
        <v>250</v>
      </c>
      <c r="BM153" s="17" t="s">
        <v>862</v>
      </c>
    </row>
    <row r="154" spans="2:65" s="1" customFormat="1" ht="44.25" customHeight="1">
      <c r="B154" s="137"/>
      <c r="C154" s="138" t="s">
        <v>406</v>
      </c>
      <c r="D154" s="138" t="s">
        <v>188</v>
      </c>
      <c r="E154" s="139" t="s">
        <v>863</v>
      </c>
      <c r="F154" s="210" t="s">
        <v>864</v>
      </c>
      <c r="G154" s="210"/>
      <c r="H154" s="210"/>
      <c r="I154" s="210"/>
      <c r="J154" s="140" t="s">
        <v>191</v>
      </c>
      <c r="K154" s="141">
        <v>279.036</v>
      </c>
      <c r="L154" s="211">
        <v>87.64</v>
      </c>
      <c r="M154" s="211"/>
      <c r="N154" s="211">
        <f>ROUND(L154*K154,2)</f>
        <v>24454.72</v>
      </c>
      <c r="O154" s="211"/>
      <c r="P154" s="211"/>
      <c r="Q154" s="211"/>
      <c r="R154" s="142"/>
      <c r="T154" s="143" t="s">
        <v>5</v>
      </c>
      <c r="U154" s="147" t="s">
        <v>42</v>
      </c>
      <c r="V154" s="148">
        <v>0.172</v>
      </c>
      <c r="W154" s="148">
        <f>V154*K154</f>
        <v>47.994192</v>
      </c>
      <c r="X154" s="148">
        <v>0.000216</v>
      </c>
      <c r="Y154" s="148">
        <f>X154*K154</f>
        <v>0.060271776</v>
      </c>
      <c r="Z154" s="148">
        <v>0</v>
      </c>
      <c r="AA154" s="149">
        <f>Z154*K154</f>
        <v>0</v>
      </c>
      <c r="AR154" s="17" t="s">
        <v>250</v>
      </c>
      <c r="AT154" s="17" t="s">
        <v>188</v>
      </c>
      <c r="AU154" s="17" t="s">
        <v>150</v>
      </c>
      <c r="AY154" s="17" t="s">
        <v>187</v>
      </c>
      <c r="BE154" s="146">
        <f>IF(U154="základní",N154,0)</f>
        <v>24454.72</v>
      </c>
      <c r="BF154" s="146">
        <f>IF(U154="snížená",N154,0)</f>
        <v>0</v>
      </c>
      <c r="BG154" s="146">
        <f>IF(U154="zákl. přenesená",N154,0)</f>
        <v>0</v>
      </c>
      <c r="BH154" s="146">
        <f>IF(U154="sníž. přenesená",N154,0)</f>
        <v>0</v>
      </c>
      <c r="BI154" s="146">
        <f>IF(U154="nulová",N154,0)</f>
        <v>0</v>
      </c>
      <c r="BJ154" s="17" t="s">
        <v>85</v>
      </c>
      <c r="BK154" s="146">
        <f>ROUND(L154*K154,2)</f>
        <v>24454.72</v>
      </c>
      <c r="BL154" s="17" t="s">
        <v>250</v>
      </c>
      <c r="BM154" s="17" t="s">
        <v>865</v>
      </c>
    </row>
    <row r="155" spans="2:18" s="1" customFormat="1" ht="6.95" customHeight="1"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7"/>
    </row>
  </sheetData>
  <mergeCells count="166">
    <mergeCell ref="H1:K1"/>
    <mergeCell ref="S2:AC2"/>
    <mergeCell ref="F154:I154"/>
    <mergeCell ref="L154:M154"/>
    <mergeCell ref="N154:Q154"/>
    <mergeCell ref="N114:Q114"/>
    <mergeCell ref="N115:Q115"/>
    <mergeCell ref="N116:Q116"/>
    <mergeCell ref="N127:Q127"/>
    <mergeCell ref="N136:Q136"/>
    <mergeCell ref="N152:Q152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866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220338.22000000003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N97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220338.22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ROUND((SUM(BE97:BE98)+SUM(BE116:BE160)),2)</f>
        <v>220338.22</v>
      </c>
      <c r="I32" s="193"/>
      <c r="J32" s="193"/>
      <c r="K32" s="32"/>
      <c r="L32" s="32"/>
      <c r="M32" s="196">
        <f>ROUND(ROUND((SUM(BE97:BE98)+SUM(BE116:BE160)),2)*F32,2)</f>
        <v>46271.03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ROUND((SUM(BF97:BF98)+SUM(BF116:BF160)),2)</f>
        <v>0</v>
      </c>
      <c r="I33" s="193"/>
      <c r="J33" s="193"/>
      <c r="K33" s="32"/>
      <c r="L33" s="32"/>
      <c r="M33" s="196">
        <f>ROUND(ROUND((SUM(BF97:BF98)+SUM(BF116:BF160)),2)*F33,2)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ROUND((SUM(BG97:BG98)+SUM(BG116:BG160)),2)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ROUND((SUM(BH97:BH98)+SUM(BH116:BH160)),2)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ROUND((SUM(BI97:BI98)+SUM(BI116:BI160)),2)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266609.25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2017-001-07 - Okna, dveře, vrata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N116</f>
        <v>220338.22000000003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N117</f>
        <v>10284.44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553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N118</f>
        <v>9450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555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N123</f>
        <v>834.44</v>
      </c>
      <c r="O91" s="205"/>
      <c r="P91" s="205"/>
      <c r="Q91" s="205"/>
      <c r="R91" s="116"/>
    </row>
    <row r="92" spans="2:18" s="6" customFormat="1" ht="24.95" customHeight="1">
      <c r="B92" s="109"/>
      <c r="C92" s="110"/>
      <c r="D92" s="111" t="s">
        <v>168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02">
        <f>N125</f>
        <v>210053.78000000003</v>
      </c>
      <c r="O92" s="203"/>
      <c r="P92" s="203"/>
      <c r="Q92" s="203"/>
      <c r="R92" s="112"/>
    </row>
    <row r="93" spans="2:18" s="7" customFormat="1" ht="19.9" customHeight="1">
      <c r="B93" s="113"/>
      <c r="C93" s="114"/>
      <c r="D93" s="115" t="s">
        <v>171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4">
        <f>N126</f>
        <v>53322.78</v>
      </c>
      <c r="O93" s="205"/>
      <c r="P93" s="205"/>
      <c r="Q93" s="205"/>
      <c r="R93" s="116"/>
    </row>
    <row r="94" spans="2:18" s="7" customFormat="1" ht="19.9" customHeight="1">
      <c r="B94" s="113"/>
      <c r="C94" s="114"/>
      <c r="D94" s="115" t="s">
        <v>867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4">
        <f>N145</f>
        <v>151458.11000000002</v>
      </c>
      <c r="O94" s="205"/>
      <c r="P94" s="205"/>
      <c r="Q94" s="205"/>
      <c r="R94" s="116"/>
    </row>
    <row r="95" spans="2:18" s="7" customFormat="1" ht="19.9" customHeight="1">
      <c r="B95" s="113"/>
      <c r="C95" s="114"/>
      <c r="D95" s="115" t="s">
        <v>868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4">
        <f>N154</f>
        <v>5272.889999999999</v>
      </c>
      <c r="O95" s="205"/>
      <c r="P95" s="205"/>
      <c r="Q95" s="205"/>
      <c r="R95" s="116"/>
    </row>
    <row r="96" spans="2:18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8" t="s">
        <v>172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01">
        <v>0</v>
      </c>
      <c r="O97" s="206"/>
      <c r="P97" s="206"/>
      <c r="Q97" s="206"/>
      <c r="R97" s="33"/>
      <c r="T97" s="117"/>
      <c r="U97" s="118" t="s">
        <v>41</v>
      </c>
    </row>
    <row r="98" spans="2:18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18" s="1" customFormat="1" ht="29.25" customHeight="1">
      <c r="B99" s="31"/>
      <c r="C99" s="99" t="s">
        <v>144</v>
      </c>
      <c r="D99" s="100"/>
      <c r="E99" s="100"/>
      <c r="F99" s="100"/>
      <c r="G99" s="100"/>
      <c r="H99" s="100"/>
      <c r="I99" s="100"/>
      <c r="J99" s="100"/>
      <c r="K99" s="100"/>
      <c r="L99" s="188">
        <f>ROUND(SUM(N88+N97),2)</f>
        <v>220338.22</v>
      </c>
      <c r="M99" s="188"/>
      <c r="N99" s="188"/>
      <c r="O99" s="188"/>
      <c r="P99" s="188"/>
      <c r="Q99" s="188"/>
      <c r="R99" s="33"/>
    </row>
    <row r="100" spans="2:18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18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18" s="1" customFormat="1" ht="36.95" customHeight="1">
      <c r="B105" s="31"/>
      <c r="C105" s="156" t="s">
        <v>173</v>
      </c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30" customHeight="1">
      <c r="B107" s="31"/>
      <c r="C107" s="28" t="s">
        <v>17</v>
      </c>
      <c r="D107" s="32"/>
      <c r="E107" s="32"/>
      <c r="F107" s="191" t="str">
        <f>F6</f>
        <v>Přístavba garáže hasičské zbrojnice</v>
      </c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32"/>
      <c r="R107" s="33"/>
    </row>
    <row r="108" spans="2:18" s="1" customFormat="1" ht="36.95" customHeight="1">
      <c r="B108" s="31"/>
      <c r="C108" s="65" t="s">
        <v>152</v>
      </c>
      <c r="D108" s="32"/>
      <c r="E108" s="32"/>
      <c r="F108" s="172" t="str">
        <f>F7</f>
        <v>2017-001-07 - Okna, dveře, vrata</v>
      </c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8" customHeight="1">
      <c r="B110" s="31"/>
      <c r="C110" s="28" t="s">
        <v>21</v>
      </c>
      <c r="D110" s="32"/>
      <c r="E110" s="32"/>
      <c r="F110" s="26" t="str">
        <f>F9</f>
        <v>Klecany čp.301</v>
      </c>
      <c r="G110" s="32"/>
      <c r="H110" s="32"/>
      <c r="I110" s="32"/>
      <c r="J110" s="32"/>
      <c r="K110" s="28" t="s">
        <v>23</v>
      </c>
      <c r="L110" s="32"/>
      <c r="M110" s="194" t="str">
        <f>IF(O9="","",O9)</f>
        <v>10. 1. 2017</v>
      </c>
      <c r="N110" s="194"/>
      <c r="O110" s="194"/>
      <c r="P110" s="194"/>
      <c r="Q110" s="32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3.5">
      <c r="B112" s="31"/>
      <c r="C112" s="28" t="s">
        <v>25</v>
      </c>
      <c r="D112" s="32"/>
      <c r="E112" s="32"/>
      <c r="F112" s="26" t="str">
        <f>E12</f>
        <v>Město Klecany Do Klecánek 52/24 PSČ 250 67</v>
      </c>
      <c r="G112" s="32"/>
      <c r="H112" s="32"/>
      <c r="I112" s="32"/>
      <c r="J112" s="32"/>
      <c r="K112" s="28" t="s">
        <v>31</v>
      </c>
      <c r="L112" s="32"/>
      <c r="M112" s="158" t="str">
        <f>E18</f>
        <v>ASLB spol.s.r.o.Dětská 178, Praha 10</v>
      </c>
      <c r="N112" s="158"/>
      <c r="O112" s="158"/>
      <c r="P112" s="158"/>
      <c r="Q112" s="158"/>
      <c r="R112" s="33"/>
    </row>
    <row r="113" spans="2:18" s="1" customFormat="1" ht="14.45" customHeight="1">
      <c r="B113" s="31"/>
      <c r="C113" s="28" t="s">
        <v>29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34</v>
      </c>
      <c r="L113" s="32"/>
      <c r="M113" s="158" t="str">
        <f>E21</f>
        <v>Ing. Dana Mlejnková</v>
      </c>
      <c r="N113" s="158"/>
      <c r="O113" s="158"/>
      <c r="P113" s="158"/>
      <c r="Q113" s="158"/>
      <c r="R113" s="33"/>
    </row>
    <row r="114" spans="2:18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7" s="8" customFormat="1" ht="29.25" customHeight="1">
      <c r="B115" s="119"/>
      <c r="C115" s="120" t="s">
        <v>174</v>
      </c>
      <c r="D115" s="121" t="s">
        <v>175</v>
      </c>
      <c r="E115" s="121" t="s">
        <v>59</v>
      </c>
      <c r="F115" s="207" t="s">
        <v>176</v>
      </c>
      <c r="G115" s="207"/>
      <c r="H115" s="207"/>
      <c r="I115" s="207"/>
      <c r="J115" s="121" t="s">
        <v>177</v>
      </c>
      <c r="K115" s="121" t="s">
        <v>178</v>
      </c>
      <c r="L115" s="208" t="s">
        <v>179</v>
      </c>
      <c r="M115" s="208"/>
      <c r="N115" s="207" t="s">
        <v>159</v>
      </c>
      <c r="O115" s="207"/>
      <c r="P115" s="207"/>
      <c r="Q115" s="209"/>
      <c r="R115" s="122"/>
      <c r="T115" s="72" t="s">
        <v>180</v>
      </c>
      <c r="U115" s="73" t="s">
        <v>41</v>
      </c>
      <c r="V115" s="73" t="s">
        <v>181</v>
      </c>
      <c r="W115" s="73" t="s">
        <v>182</v>
      </c>
      <c r="X115" s="73" t="s">
        <v>183</v>
      </c>
      <c r="Y115" s="73" t="s">
        <v>184</v>
      </c>
      <c r="Z115" s="73" t="s">
        <v>185</v>
      </c>
      <c r="AA115" s="74" t="s">
        <v>186</v>
      </c>
    </row>
    <row r="116" spans="2:63" s="1" customFormat="1" ht="29.25" customHeight="1">
      <c r="B116" s="31"/>
      <c r="C116" s="76" t="s">
        <v>155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12">
        <f>BK116</f>
        <v>220338.22000000003</v>
      </c>
      <c r="O116" s="213"/>
      <c r="P116" s="213"/>
      <c r="Q116" s="213"/>
      <c r="R116" s="33"/>
      <c r="T116" s="75"/>
      <c r="U116" s="47"/>
      <c r="V116" s="47"/>
      <c r="W116" s="123">
        <f>W117+W125</f>
        <v>89.220466</v>
      </c>
      <c r="X116" s="47"/>
      <c r="Y116" s="123">
        <f>Y117+Y125</f>
        <v>1.58671475</v>
      </c>
      <c r="Z116" s="47"/>
      <c r="AA116" s="124">
        <f>AA117+AA125</f>
        <v>0</v>
      </c>
      <c r="AT116" s="17" t="s">
        <v>76</v>
      </c>
      <c r="AU116" s="17" t="s">
        <v>161</v>
      </c>
      <c r="BK116" s="125">
        <f>BK117+BK125</f>
        <v>220338.22000000003</v>
      </c>
    </row>
    <row r="117" spans="2:63" s="9" customFormat="1" ht="37.35" customHeight="1">
      <c r="B117" s="126"/>
      <c r="C117" s="127"/>
      <c r="D117" s="128" t="s">
        <v>162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214">
        <f>BK117</f>
        <v>10284.44</v>
      </c>
      <c r="O117" s="202"/>
      <c r="P117" s="202"/>
      <c r="Q117" s="202"/>
      <c r="R117" s="129"/>
      <c r="T117" s="130"/>
      <c r="U117" s="127"/>
      <c r="V117" s="127"/>
      <c r="W117" s="131">
        <f>W118+W123</f>
        <v>18.8188</v>
      </c>
      <c r="X117" s="127"/>
      <c r="Y117" s="131">
        <f>Y118+Y123</f>
        <v>0.92024</v>
      </c>
      <c r="Z117" s="127"/>
      <c r="AA117" s="132">
        <f>AA118+AA123</f>
        <v>0</v>
      </c>
      <c r="AR117" s="133" t="s">
        <v>85</v>
      </c>
      <c r="AT117" s="134" t="s">
        <v>76</v>
      </c>
      <c r="AU117" s="134" t="s">
        <v>77</v>
      </c>
      <c r="AY117" s="133" t="s">
        <v>187</v>
      </c>
      <c r="BK117" s="135">
        <f>BK118+BK123</f>
        <v>10284.44</v>
      </c>
    </row>
    <row r="118" spans="2:63" s="9" customFormat="1" ht="19.9" customHeight="1">
      <c r="B118" s="126"/>
      <c r="C118" s="127"/>
      <c r="D118" s="136" t="s">
        <v>553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15">
        <f>BK118</f>
        <v>9450</v>
      </c>
      <c r="O118" s="216"/>
      <c r="P118" s="216"/>
      <c r="Q118" s="216"/>
      <c r="R118" s="129"/>
      <c r="T118" s="130"/>
      <c r="U118" s="127"/>
      <c r="V118" s="127"/>
      <c r="W118" s="131">
        <f>SUM(W119:W122)</f>
        <v>15.469999999999999</v>
      </c>
      <c r="X118" s="127"/>
      <c r="Y118" s="131">
        <f>SUM(Y119:Y122)</f>
        <v>0.92024</v>
      </c>
      <c r="Z118" s="127"/>
      <c r="AA118" s="132">
        <f>SUM(AA119:AA122)</f>
        <v>0</v>
      </c>
      <c r="AR118" s="133" t="s">
        <v>85</v>
      </c>
      <c r="AT118" s="134" t="s">
        <v>76</v>
      </c>
      <c r="AU118" s="134" t="s">
        <v>85</v>
      </c>
      <c r="AY118" s="133" t="s">
        <v>187</v>
      </c>
      <c r="BK118" s="135">
        <f>SUM(BK119:BK122)</f>
        <v>9450</v>
      </c>
    </row>
    <row r="119" spans="2:65" s="1" customFormat="1" ht="31.5" customHeight="1">
      <c r="B119" s="137"/>
      <c r="C119" s="138" t="s">
        <v>85</v>
      </c>
      <c r="D119" s="138" t="s">
        <v>188</v>
      </c>
      <c r="E119" s="139" t="s">
        <v>869</v>
      </c>
      <c r="F119" s="210" t="s">
        <v>870</v>
      </c>
      <c r="G119" s="210"/>
      <c r="H119" s="210"/>
      <c r="I119" s="210"/>
      <c r="J119" s="140" t="s">
        <v>204</v>
      </c>
      <c r="K119" s="141">
        <v>3</v>
      </c>
      <c r="L119" s="211">
        <v>352</v>
      </c>
      <c r="M119" s="211"/>
      <c r="N119" s="211">
        <f>ROUND(L119*K119,2)</f>
        <v>1056</v>
      </c>
      <c r="O119" s="211"/>
      <c r="P119" s="211"/>
      <c r="Q119" s="211"/>
      <c r="R119" s="142"/>
      <c r="T119" s="143" t="s">
        <v>5</v>
      </c>
      <c r="U119" s="40" t="s">
        <v>42</v>
      </c>
      <c r="V119" s="144">
        <v>0.84</v>
      </c>
      <c r="W119" s="144">
        <f>V119*K119</f>
        <v>2.52</v>
      </c>
      <c r="X119" s="144">
        <v>0.00048</v>
      </c>
      <c r="Y119" s="144">
        <f>X119*K119</f>
        <v>0.00144</v>
      </c>
      <c r="Z119" s="144">
        <v>0</v>
      </c>
      <c r="AA119" s="145">
        <f>Z119*K119</f>
        <v>0</v>
      </c>
      <c r="AR119" s="17" t="s">
        <v>192</v>
      </c>
      <c r="AT119" s="17" t="s">
        <v>188</v>
      </c>
      <c r="AU119" s="17" t="s">
        <v>150</v>
      </c>
      <c r="AY119" s="17" t="s">
        <v>187</v>
      </c>
      <c r="BE119" s="146">
        <f>IF(U119="základní",N119,0)</f>
        <v>1056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85</v>
      </c>
      <c r="BK119" s="146">
        <f>ROUND(L119*K119,2)</f>
        <v>1056</v>
      </c>
      <c r="BL119" s="17" t="s">
        <v>192</v>
      </c>
      <c r="BM119" s="17" t="s">
        <v>871</v>
      </c>
    </row>
    <row r="120" spans="2:65" s="1" customFormat="1" ht="22.5" customHeight="1">
      <c r="B120" s="137"/>
      <c r="C120" s="150" t="s">
        <v>150</v>
      </c>
      <c r="D120" s="150" t="s">
        <v>323</v>
      </c>
      <c r="E120" s="151" t="s">
        <v>872</v>
      </c>
      <c r="F120" s="222" t="s">
        <v>873</v>
      </c>
      <c r="G120" s="222"/>
      <c r="H120" s="222"/>
      <c r="I120" s="222"/>
      <c r="J120" s="152" t="s">
        <v>204</v>
      </c>
      <c r="K120" s="153">
        <v>1</v>
      </c>
      <c r="L120" s="223">
        <v>762</v>
      </c>
      <c r="M120" s="223"/>
      <c r="N120" s="223">
        <f>ROUND(L120*K120,2)</f>
        <v>762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</v>
      </c>
      <c r="W120" s="144">
        <f>V120*K120</f>
        <v>0</v>
      </c>
      <c r="X120" s="144">
        <v>0.0116</v>
      </c>
      <c r="Y120" s="144">
        <f>X120*K120</f>
        <v>0.0116</v>
      </c>
      <c r="Z120" s="144">
        <v>0</v>
      </c>
      <c r="AA120" s="145">
        <f>Z120*K120</f>
        <v>0</v>
      </c>
      <c r="AR120" s="17" t="s">
        <v>219</v>
      </c>
      <c r="AT120" s="17" t="s">
        <v>323</v>
      </c>
      <c r="AU120" s="17" t="s">
        <v>150</v>
      </c>
      <c r="AY120" s="17" t="s">
        <v>187</v>
      </c>
      <c r="BE120" s="146">
        <f>IF(U120="základní",N120,0)</f>
        <v>762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85</v>
      </c>
      <c r="BK120" s="146">
        <f>ROUND(L120*K120,2)</f>
        <v>762</v>
      </c>
      <c r="BL120" s="17" t="s">
        <v>192</v>
      </c>
      <c r="BM120" s="17" t="s">
        <v>874</v>
      </c>
    </row>
    <row r="121" spans="2:65" s="1" customFormat="1" ht="22.5" customHeight="1">
      <c r="B121" s="137"/>
      <c r="C121" s="150" t="s">
        <v>198</v>
      </c>
      <c r="D121" s="150" t="s">
        <v>323</v>
      </c>
      <c r="E121" s="151" t="s">
        <v>875</v>
      </c>
      <c r="F121" s="222" t="s">
        <v>876</v>
      </c>
      <c r="G121" s="222"/>
      <c r="H121" s="222"/>
      <c r="I121" s="222"/>
      <c r="J121" s="152" t="s">
        <v>204</v>
      </c>
      <c r="K121" s="153">
        <v>2</v>
      </c>
      <c r="L121" s="223">
        <v>776</v>
      </c>
      <c r="M121" s="223"/>
      <c r="N121" s="223">
        <f>ROUND(L121*K121,2)</f>
        <v>1552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</v>
      </c>
      <c r="W121" s="144">
        <f>V121*K121</f>
        <v>0</v>
      </c>
      <c r="X121" s="144">
        <v>0.0119</v>
      </c>
      <c r="Y121" s="144">
        <f>X121*K121</f>
        <v>0.0238</v>
      </c>
      <c r="Z121" s="144">
        <v>0</v>
      </c>
      <c r="AA121" s="145">
        <f>Z121*K121</f>
        <v>0</v>
      </c>
      <c r="AR121" s="17" t="s">
        <v>219</v>
      </c>
      <c r="AT121" s="17" t="s">
        <v>323</v>
      </c>
      <c r="AU121" s="17" t="s">
        <v>150</v>
      </c>
      <c r="AY121" s="17" t="s">
        <v>187</v>
      </c>
      <c r="BE121" s="146">
        <f>IF(U121="základní",N121,0)</f>
        <v>1552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85</v>
      </c>
      <c r="BK121" s="146">
        <f>ROUND(L121*K121,2)</f>
        <v>1552</v>
      </c>
      <c r="BL121" s="17" t="s">
        <v>192</v>
      </c>
      <c r="BM121" s="17" t="s">
        <v>877</v>
      </c>
    </row>
    <row r="122" spans="2:65" s="1" customFormat="1" ht="31.5" customHeight="1">
      <c r="B122" s="137"/>
      <c r="C122" s="138" t="s">
        <v>192</v>
      </c>
      <c r="D122" s="138" t="s">
        <v>188</v>
      </c>
      <c r="E122" s="139" t="s">
        <v>878</v>
      </c>
      <c r="F122" s="210" t="s">
        <v>879</v>
      </c>
      <c r="G122" s="210"/>
      <c r="H122" s="210"/>
      <c r="I122" s="210"/>
      <c r="J122" s="140" t="s">
        <v>204</v>
      </c>
      <c r="K122" s="141">
        <v>2</v>
      </c>
      <c r="L122" s="211">
        <v>3040</v>
      </c>
      <c r="M122" s="211"/>
      <c r="N122" s="211">
        <f>ROUND(L122*K122,2)</f>
        <v>6080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6.475</v>
      </c>
      <c r="W122" s="144">
        <f>V122*K122</f>
        <v>12.95</v>
      </c>
      <c r="X122" s="144">
        <v>0.4417</v>
      </c>
      <c r="Y122" s="144">
        <f>X122*K122</f>
        <v>0.8834</v>
      </c>
      <c r="Z122" s="144">
        <v>0</v>
      </c>
      <c r="AA122" s="145">
        <f>Z122*K122</f>
        <v>0</v>
      </c>
      <c r="AR122" s="17" t="s">
        <v>192</v>
      </c>
      <c r="AT122" s="17" t="s">
        <v>188</v>
      </c>
      <c r="AU122" s="17" t="s">
        <v>150</v>
      </c>
      <c r="AY122" s="17" t="s">
        <v>187</v>
      </c>
      <c r="BE122" s="146">
        <f>IF(U122="základní",N122,0)</f>
        <v>6080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85</v>
      </c>
      <c r="BK122" s="146">
        <f>ROUND(L122*K122,2)</f>
        <v>6080</v>
      </c>
      <c r="BL122" s="17" t="s">
        <v>192</v>
      </c>
      <c r="BM122" s="17" t="s">
        <v>880</v>
      </c>
    </row>
    <row r="123" spans="2:63" s="9" customFormat="1" ht="29.85" customHeight="1">
      <c r="B123" s="126"/>
      <c r="C123" s="127"/>
      <c r="D123" s="136" t="s">
        <v>555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17">
        <f>BK123</f>
        <v>834.44</v>
      </c>
      <c r="O123" s="218"/>
      <c r="P123" s="218"/>
      <c r="Q123" s="218"/>
      <c r="R123" s="129"/>
      <c r="T123" s="130"/>
      <c r="U123" s="127"/>
      <c r="V123" s="127"/>
      <c r="W123" s="131">
        <f>W124</f>
        <v>3.3488</v>
      </c>
      <c r="X123" s="127"/>
      <c r="Y123" s="131">
        <f>Y124</f>
        <v>0</v>
      </c>
      <c r="Z123" s="127"/>
      <c r="AA123" s="132">
        <f>AA124</f>
        <v>0</v>
      </c>
      <c r="AR123" s="133" t="s">
        <v>85</v>
      </c>
      <c r="AT123" s="134" t="s">
        <v>76</v>
      </c>
      <c r="AU123" s="134" t="s">
        <v>85</v>
      </c>
      <c r="AY123" s="133" t="s">
        <v>187</v>
      </c>
      <c r="BK123" s="135">
        <f>BK124</f>
        <v>834.44</v>
      </c>
    </row>
    <row r="124" spans="2:65" s="1" customFormat="1" ht="22.5" customHeight="1">
      <c r="B124" s="137"/>
      <c r="C124" s="138" t="s">
        <v>206</v>
      </c>
      <c r="D124" s="138" t="s">
        <v>188</v>
      </c>
      <c r="E124" s="139" t="s">
        <v>881</v>
      </c>
      <c r="F124" s="210" t="s">
        <v>882</v>
      </c>
      <c r="G124" s="210"/>
      <c r="H124" s="210"/>
      <c r="I124" s="210"/>
      <c r="J124" s="140" t="s">
        <v>217</v>
      </c>
      <c r="K124" s="141">
        <v>0.92</v>
      </c>
      <c r="L124" s="211">
        <v>907</v>
      </c>
      <c r="M124" s="211"/>
      <c r="N124" s="211">
        <f>ROUND(L124*K124,2)</f>
        <v>834.44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3.64</v>
      </c>
      <c r="W124" s="144">
        <f>V124*K124</f>
        <v>3.3488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192</v>
      </c>
      <c r="AT124" s="17" t="s">
        <v>188</v>
      </c>
      <c r="AU124" s="17" t="s">
        <v>150</v>
      </c>
      <c r="AY124" s="17" t="s">
        <v>187</v>
      </c>
      <c r="BE124" s="146">
        <f>IF(U124="základní",N124,0)</f>
        <v>834.44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85</v>
      </c>
      <c r="BK124" s="146">
        <f>ROUND(L124*K124,2)</f>
        <v>834.44</v>
      </c>
      <c r="BL124" s="17" t="s">
        <v>192</v>
      </c>
      <c r="BM124" s="17" t="s">
        <v>883</v>
      </c>
    </row>
    <row r="125" spans="2:63" s="9" customFormat="1" ht="37.35" customHeight="1">
      <c r="B125" s="126"/>
      <c r="C125" s="127"/>
      <c r="D125" s="128" t="s">
        <v>168</v>
      </c>
      <c r="E125" s="128"/>
      <c r="F125" s="128"/>
      <c r="G125" s="128"/>
      <c r="H125" s="128"/>
      <c r="I125" s="128"/>
      <c r="J125" s="128"/>
      <c r="K125" s="128"/>
      <c r="L125" s="128"/>
      <c r="M125" s="128"/>
      <c r="N125" s="219">
        <f>BK125</f>
        <v>210053.78000000003</v>
      </c>
      <c r="O125" s="220"/>
      <c r="P125" s="220"/>
      <c r="Q125" s="220"/>
      <c r="R125" s="129"/>
      <c r="T125" s="130"/>
      <c r="U125" s="127"/>
      <c r="V125" s="127"/>
      <c r="W125" s="131">
        <f>W126+W145+W154</f>
        <v>70.401666</v>
      </c>
      <c r="X125" s="127"/>
      <c r="Y125" s="131">
        <f>Y126+Y145+Y154</f>
        <v>0.66647475</v>
      </c>
      <c r="Z125" s="127"/>
      <c r="AA125" s="132">
        <f>AA126+AA145+AA154</f>
        <v>0</v>
      </c>
      <c r="AR125" s="133" t="s">
        <v>150</v>
      </c>
      <c r="AT125" s="134" t="s">
        <v>76</v>
      </c>
      <c r="AU125" s="134" t="s">
        <v>77</v>
      </c>
      <c r="AY125" s="133" t="s">
        <v>187</v>
      </c>
      <c r="BK125" s="135">
        <f>BK126+BK145+BK154</f>
        <v>210053.78000000003</v>
      </c>
    </row>
    <row r="126" spans="2:63" s="9" customFormat="1" ht="19.9" customHeight="1">
      <c r="B126" s="126"/>
      <c r="C126" s="127"/>
      <c r="D126" s="136" t="s">
        <v>171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15">
        <f>BK126</f>
        <v>53322.78</v>
      </c>
      <c r="O126" s="216"/>
      <c r="P126" s="216"/>
      <c r="Q126" s="216"/>
      <c r="R126" s="129"/>
      <c r="T126" s="130"/>
      <c r="U126" s="127"/>
      <c r="V126" s="127"/>
      <c r="W126" s="131">
        <f>SUM(W127:W144)</f>
        <v>20.502318999999996</v>
      </c>
      <c r="X126" s="127"/>
      <c r="Y126" s="131">
        <f>SUM(Y127:Y144)</f>
        <v>0.27397475000000004</v>
      </c>
      <c r="Z126" s="127"/>
      <c r="AA126" s="132">
        <f>SUM(AA127:AA144)</f>
        <v>0</v>
      </c>
      <c r="AR126" s="133" t="s">
        <v>150</v>
      </c>
      <c r="AT126" s="134" t="s">
        <v>76</v>
      </c>
      <c r="AU126" s="134" t="s">
        <v>85</v>
      </c>
      <c r="AY126" s="133" t="s">
        <v>187</v>
      </c>
      <c r="BK126" s="135">
        <f>SUM(BK127:BK144)</f>
        <v>53322.78</v>
      </c>
    </row>
    <row r="127" spans="2:65" s="1" customFormat="1" ht="31.5" customHeight="1">
      <c r="B127" s="137"/>
      <c r="C127" s="138" t="s">
        <v>210</v>
      </c>
      <c r="D127" s="138" t="s">
        <v>188</v>
      </c>
      <c r="E127" s="139" t="s">
        <v>884</v>
      </c>
      <c r="F127" s="210" t="s">
        <v>885</v>
      </c>
      <c r="G127" s="210"/>
      <c r="H127" s="210"/>
      <c r="I127" s="210"/>
      <c r="J127" s="140" t="s">
        <v>191</v>
      </c>
      <c r="K127" s="141">
        <v>3.011</v>
      </c>
      <c r="L127" s="211">
        <v>534</v>
      </c>
      <c r="M127" s="211"/>
      <c r="N127" s="211">
        <f aca="true" t="shared" si="0" ref="N127:N144">ROUND(L127*K127,2)</f>
        <v>1607.87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1.559</v>
      </c>
      <c r="W127" s="144">
        <f aca="true" t="shared" si="1" ref="W127:W144">V127*K127</f>
        <v>4.694149</v>
      </c>
      <c r="X127" s="144">
        <v>0.00025</v>
      </c>
      <c r="Y127" s="144">
        <f aca="true" t="shared" si="2" ref="Y127:Y144">X127*K127</f>
        <v>0.0007527500000000001</v>
      </c>
      <c r="Z127" s="144">
        <v>0</v>
      </c>
      <c r="AA127" s="145">
        <f aca="true" t="shared" si="3" ref="AA127:AA144">Z127*K127</f>
        <v>0</v>
      </c>
      <c r="AR127" s="17" t="s">
        <v>250</v>
      </c>
      <c r="AT127" s="17" t="s">
        <v>188</v>
      </c>
      <c r="AU127" s="17" t="s">
        <v>150</v>
      </c>
      <c r="AY127" s="17" t="s">
        <v>187</v>
      </c>
      <c r="BE127" s="146">
        <f aca="true" t="shared" si="4" ref="BE127:BE144">IF(U127="základní",N127,0)</f>
        <v>1607.87</v>
      </c>
      <c r="BF127" s="146">
        <f aca="true" t="shared" si="5" ref="BF127:BF144">IF(U127="snížená",N127,0)</f>
        <v>0</v>
      </c>
      <c r="BG127" s="146">
        <f aca="true" t="shared" si="6" ref="BG127:BG144">IF(U127="zákl. přenesená",N127,0)</f>
        <v>0</v>
      </c>
      <c r="BH127" s="146">
        <f aca="true" t="shared" si="7" ref="BH127:BH144">IF(U127="sníž. přenesená",N127,0)</f>
        <v>0</v>
      </c>
      <c r="BI127" s="146">
        <f aca="true" t="shared" si="8" ref="BI127:BI144">IF(U127="nulová",N127,0)</f>
        <v>0</v>
      </c>
      <c r="BJ127" s="17" t="s">
        <v>85</v>
      </c>
      <c r="BK127" s="146">
        <f aca="true" t="shared" si="9" ref="BK127:BK144">ROUND(L127*K127,2)</f>
        <v>1607.87</v>
      </c>
      <c r="BL127" s="17" t="s">
        <v>250</v>
      </c>
      <c r="BM127" s="17" t="s">
        <v>886</v>
      </c>
    </row>
    <row r="128" spans="2:65" s="1" customFormat="1" ht="31.5" customHeight="1">
      <c r="B128" s="137"/>
      <c r="C128" s="150" t="s">
        <v>214</v>
      </c>
      <c r="D128" s="150" t="s">
        <v>323</v>
      </c>
      <c r="E128" s="151" t="s">
        <v>887</v>
      </c>
      <c r="F128" s="222" t="s">
        <v>888</v>
      </c>
      <c r="G128" s="222"/>
      <c r="H128" s="222"/>
      <c r="I128" s="222"/>
      <c r="J128" s="152" t="s">
        <v>204</v>
      </c>
      <c r="K128" s="153">
        <v>1</v>
      </c>
      <c r="L128" s="223">
        <v>2650</v>
      </c>
      <c r="M128" s="223"/>
      <c r="N128" s="223">
        <f t="shared" si="0"/>
        <v>2650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0</v>
      </c>
      <c r="W128" s="144">
        <f t="shared" si="1"/>
        <v>0</v>
      </c>
      <c r="X128" s="144">
        <v>0.0073</v>
      </c>
      <c r="Y128" s="144">
        <f t="shared" si="2"/>
        <v>0.0073</v>
      </c>
      <c r="Z128" s="144">
        <v>0</v>
      </c>
      <c r="AA128" s="145">
        <f t="shared" si="3"/>
        <v>0</v>
      </c>
      <c r="AR128" s="17" t="s">
        <v>378</v>
      </c>
      <c r="AT128" s="17" t="s">
        <v>323</v>
      </c>
      <c r="AU128" s="17" t="s">
        <v>150</v>
      </c>
      <c r="AY128" s="17" t="s">
        <v>187</v>
      </c>
      <c r="BE128" s="146">
        <f t="shared" si="4"/>
        <v>2650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85</v>
      </c>
      <c r="BK128" s="146">
        <f t="shared" si="9"/>
        <v>2650</v>
      </c>
      <c r="BL128" s="17" t="s">
        <v>250</v>
      </c>
      <c r="BM128" s="17" t="s">
        <v>889</v>
      </c>
    </row>
    <row r="129" spans="2:65" s="1" customFormat="1" ht="31.5" customHeight="1">
      <c r="B129" s="137"/>
      <c r="C129" s="150" t="s">
        <v>219</v>
      </c>
      <c r="D129" s="150" t="s">
        <v>323</v>
      </c>
      <c r="E129" s="151" t="s">
        <v>890</v>
      </c>
      <c r="F129" s="222" t="s">
        <v>891</v>
      </c>
      <c r="G129" s="222"/>
      <c r="H129" s="222"/>
      <c r="I129" s="222"/>
      <c r="J129" s="152" t="s">
        <v>204</v>
      </c>
      <c r="K129" s="153">
        <v>1</v>
      </c>
      <c r="L129" s="223">
        <v>10940</v>
      </c>
      <c r="M129" s="223"/>
      <c r="N129" s="223">
        <f t="shared" si="0"/>
        <v>10940</v>
      </c>
      <c r="O129" s="211"/>
      <c r="P129" s="211"/>
      <c r="Q129" s="211"/>
      <c r="R129" s="142"/>
      <c r="T129" s="143" t="s">
        <v>5</v>
      </c>
      <c r="U129" s="40" t="s">
        <v>42</v>
      </c>
      <c r="V129" s="144">
        <v>0</v>
      </c>
      <c r="W129" s="144">
        <f t="shared" si="1"/>
        <v>0</v>
      </c>
      <c r="X129" s="144">
        <v>0.0389</v>
      </c>
      <c r="Y129" s="144">
        <f t="shared" si="2"/>
        <v>0.0389</v>
      </c>
      <c r="Z129" s="144">
        <v>0</v>
      </c>
      <c r="AA129" s="145">
        <f t="shared" si="3"/>
        <v>0</v>
      </c>
      <c r="AR129" s="17" t="s">
        <v>378</v>
      </c>
      <c r="AT129" s="17" t="s">
        <v>323</v>
      </c>
      <c r="AU129" s="17" t="s">
        <v>150</v>
      </c>
      <c r="AY129" s="17" t="s">
        <v>187</v>
      </c>
      <c r="BE129" s="146">
        <f t="shared" si="4"/>
        <v>10940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85</v>
      </c>
      <c r="BK129" s="146">
        <f t="shared" si="9"/>
        <v>10940</v>
      </c>
      <c r="BL129" s="17" t="s">
        <v>250</v>
      </c>
      <c r="BM129" s="17" t="s">
        <v>892</v>
      </c>
    </row>
    <row r="130" spans="2:65" s="1" customFormat="1" ht="31.5" customHeight="1">
      <c r="B130" s="137"/>
      <c r="C130" s="138" t="s">
        <v>223</v>
      </c>
      <c r="D130" s="138" t="s">
        <v>188</v>
      </c>
      <c r="E130" s="139" t="s">
        <v>893</v>
      </c>
      <c r="F130" s="210" t="s">
        <v>894</v>
      </c>
      <c r="G130" s="210"/>
      <c r="H130" s="210"/>
      <c r="I130" s="210"/>
      <c r="J130" s="140" t="s">
        <v>204</v>
      </c>
      <c r="K130" s="141">
        <v>3</v>
      </c>
      <c r="L130" s="211">
        <v>552</v>
      </c>
      <c r="M130" s="211"/>
      <c r="N130" s="211">
        <f t="shared" si="0"/>
        <v>1656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1.682</v>
      </c>
      <c r="W130" s="144">
        <f t="shared" si="1"/>
        <v>5.045999999999999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250</v>
      </c>
      <c r="AT130" s="17" t="s">
        <v>188</v>
      </c>
      <c r="AU130" s="17" t="s">
        <v>150</v>
      </c>
      <c r="AY130" s="17" t="s">
        <v>187</v>
      </c>
      <c r="BE130" s="146">
        <f t="shared" si="4"/>
        <v>1656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85</v>
      </c>
      <c r="BK130" s="146">
        <f t="shared" si="9"/>
        <v>1656</v>
      </c>
      <c r="BL130" s="17" t="s">
        <v>250</v>
      </c>
      <c r="BM130" s="17" t="s">
        <v>895</v>
      </c>
    </row>
    <row r="131" spans="2:65" s="1" customFormat="1" ht="31.5" customHeight="1">
      <c r="B131" s="137"/>
      <c r="C131" s="150" t="s">
        <v>227</v>
      </c>
      <c r="D131" s="150" t="s">
        <v>323</v>
      </c>
      <c r="E131" s="151" t="s">
        <v>896</v>
      </c>
      <c r="F131" s="222" t="s">
        <v>897</v>
      </c>
      <c r="G131" s="222"/>
      <c r="H131" s="222"/>
      <c r="I131" s="222"/>
      <c r="J131" s="152" t="s">
        <v>204</v>
      </c>
      <c r="K131" s="153">
        <v>1</v>
      </c>
      <c r="L131" s="223">
        <v>2090</v>
      </c>
      <c r="M131" s="223"/>
      <c r="N131" s="223">
        <f t="shared" si="0"/>
        <v>2090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</v>
      </c>
      <c r="W131" s="144">
        <f t="shared" si="1"/>
        <v>0</v>
      </c>
      <c r="X131" s="144">
        <v>0.0138</v>
      </c>
      <c r="Y131" s="144">
        <f t="shared" si="2"/>
        <v>0.0138</v>
      </c>
      <c r="Z131" s="144">
        <v>0</v>
      </c>
      <c r="AA131" s="145">
        <f t="shared" si="3"/>
        <v>0</v>
      </c>
      <c r="AR131" s="17" t="s">
        <v>378</v>
      </c>
      <c r="AT131" s="17" t="s">
        <v>323</v>
      </c>
      <c r="AU131" s="17" t="s">
        <v>150</v>
      </c>
      <c r="AY131" s="17" t="s">
        <v>187</v>
      </c>
      <c r="BE131" s="146">
        <f t="shared" si="4"/>
        <v>2090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85</v>
      </c>
      <c r="BK131" s="146">
        <f t="shared" si="9"/>
        <v>2090</v>
      </c>
      <c r="BL131" s="17" t="s">
        <v>250</v>
      </c>
      <c r="BM131" s="17" t="s">
        <v>898</v>
      </c>
    </row>
    <row r="132" spans="2:65" s="1" customFormat="1" ht="31.5" customHeight="1">
      <c r="B132" s="137"/>
      <c r="C132" s="150" t="s">
        <v>231</v>
      </c>
      <c r="D132" s="150" t="s">
        <v>323</v>
      </c>
      <c r="E132" s="151" t="s">
        <v>899</v>
      </c>
      <c r="F132" s="222" t="s">
        <v>900</v>
      </c>
      <c r="G132" s="222"/>
      <c r="H132" s="222"/>
      <c r="I132" s="222"/>
      <c r="J132" s="152" t="s">
        <v>204</v>
      </c>
      <c r="K132" s="153">
        <v>2</v>
      </c>
      <c r="L132" s="223">
        <v>2100</v>
      </c>
      <c r="M132" s="223"/>
      <c r="N132" s="223">
        <f t="shared" si="0"/>
        <v>4200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</v>
      </c>
      <c r="W132" s="144">
        <f t="shared" si="1"/>
        <v>0</v>
      </c>
      <c r="X132" s="144">
        <v>0.0155</v>
      </c>
      <c r="Y132" s="144">
        <f t="shared" si="2"/>
        <v>0.031</v>
      </c>
      <c r="Z132" s="144">
        <v>0</v>
      </c>
      <c r="AA132" s="145">
        <f t="shared" si="3"/>
        <v>0</v>
      </c>
      <c r="AR132" s="17" t="s">
        <v>378</v>
      </c>
      <c r="AT132" s="17" t="s">
        <v>323</v>
      </c>
      <c r="AU132" s="17" t="s">
        <v>150</v>
      </c>
      <c r="AY132" s="17" t="s">
        <v>187</v>
      </c>
      <c r="BE132" s="146">
        <f t="shared" si="4"/>
        <v>4200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85</v>
      </c>
      <c r="BK132" s="146">
        <f t="shared" si="9"/>
        <v>4200</v>
      </c>
      <c r="BL132" s="17" t="s">
        <v>250</v>
      </c>
      <c r="BM132" s="17" t="s">
        <v>901</v>
      </c>
    </row>
    <row r="133" spans="2:65" s="1" customFormat="1" ht="31.5" customHeight="1">
      <c r="B133" s="137"/>
      <c r="C133" s="138" t="s">
        <v>235</v>
      </c>
      <c r="D133" s="138" t="s">
        <v>188</v>
      </c>
      <c r="E133" s="139" t="s">
        <v>902</v>
      </c>
      <c r="F133" s="210" t="s">
        <v>903</v>
      </c>
      <c r="G133" s="210"/>
      <c r="H133" s="210"/>
      <c r="I133" s="210"/>
      <c r="J133" s="140" t="s">
        <v>204</v>
      </c>
      <c r="K133" s="141">
        <v>1</v>
      </c>
      <c r="L133" s="211">
        <v>939</v>
      </c>
      <c r="M133" s="211"/>
      <c r="N133" s="211">
        <f t="shared" si="0"/>
        <v>939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2.859</v>
      </c>
      <c r="W133" s="144">
        <f t="shared" si="1"/>
        <v>2.859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7" t="s">
        <v>250</v>
      </c>
      <c r="AT133" s="17" t="s">
        <v>188</v>
      </c>
      <c r="AU133" s="17" t="s">
        <v>150</v>
      </c>
      <c r="AY133" s="17" t="s">
        <v>187</v>
      </c>
      <c r="BE133" s="146">
        <f t="shared" si="4"/>
        <v>939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85</v>
      </c>
      <c r="BK133" s="146">
        <f t="shared" si="9"/>
        <v>939</v>
      </c>
      <c r="BL133" s="17" t="s">
        <v>250</v>
      </c>
      <c r="BM133" s="17" t="s">
        <v>904</v>
      </c>
    </row>
    <row r="134" spans="2:65" s="1" customFormat="1" ht="44.25" customHeight="1">
      <c r="B134" s="137"/>
      <c r="C134" s="150" t="s">
        <v>239</v>
      </c>
      <c r="D134" s="150" t="s">
        <v>323</v>
      </c>
      <c r="E134" s="151" t="s">
        <v>905</v>
      </c>
      <c r="F134" s="222" t="s">
        <v>906</v>
      </c>
      <c r="G134" s="222"/>
      <c r="H134" s="222"/>
      <c r="I134" s="222"/>
      <c r="J134" s="152" t="s">
        <v>204</v>
      </c>
      <c r="K134" s="153">
        <v>1</v>
      </c>
      <c r="L134" s="223">
        <v>10400</v>
      </c>
      <c r="M134" s="223"/>
      <c r="N134" s="223">
        <f t="shared" si="0"/>
        <v>10400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0</v>
      </c>
      <c r="W134" s="144">
        <f t="shared" si="1"/>
        <v>0</v>
      </c>
      <c r="X134" s="144">
        <v>0.077</v>
      </c>
      <c r="Y134" s="144">
        <f t="shared" si="2"/>
        <v>0.077</v>
      </c>
      <c r="Z134" s="144">
        <v>0</v>
      </c>
      <c r="AA134" s="145">
        <f t="shared" si="3"/>
        <v>0</v>
      </c>
      <c r="AR134" s="17" t="s">
        <v>378</v>
      </c>
      <c r="AT134" s="17" t="s">
        <v>323</v>
      </c>
      <c r="AU134" s="17" t="s">
        <v>150</v>
      </c>
      <c r="AY134" s="17" t="s">
        <v>187</v>
      </c>
      <c r="BE134" s="146">
        <f t="shared" si="4"/>
        <v>10400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85</v>
      </c>
      <c r="BK134" s="146">
        <f t="shared" si="9"/>
        <v>10400</v>
      </c>
      <c r="BL134" s="17" t="s">
        <v>250</v>
      </c>
      <c r="BM134" s="17" t="s">
        <v>907</v>
      </c>
    </row>
    <row r="135" spans="2:65" s="1" customFormat="1" ht="31.5" customHeight="1">
      <c r="B135" s="137"/>
      <c r="C135" s="138" t="s">
        <v>243</v>
      </c>
      <c r="D135" s="138" t="s">
        <v>188</v>
      </c>
      <c r="E135" s="139" t="s">
        <v>908</v>
      </c>
      <c r="F135" s="210" t="s">
        <v>909</v>
      </c>
      <c r="G135" s="210"/>
      <c r="H135" s="210"/>
      <c r="I135" s="210"/>
      <c r="J135" s="140" t="s">
        <v>204</v>
      </c>
      <c r="K135" s="141">
        <v>1</v>
      </c>
      <c r="L135" s="211">
        <v>1090</v>
      </c>
      <c r="M135" s="211"/>
      <c r="N135" s="211">
        <f t="shared" si="0"/>
        <v>1090</v>
      </c>
      <c r="O135" s="211"/>
      <c r="P135" s="211"/>
      <c r="Q135" s="211"/>
      <c r="R135" s="142"/>
      <c r="T135" s="143" t="s">
        <v>5</v>
      </c>
      <c r="U135" s="40" t="s">
        <v>42</v>
      </c>
      <c r="V135" s="144">
        <v>3.304</v>
      </c>
      <c r="W135" s="144">
        <f t="shared" si="1"/>
        <v>3.304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7" t="s">
        <v>250</v>
      </c>
      <c r="AT135" s="17" t="s">
        <v>188</v>
      </c>
      <c r="AU135" s="17" t="s">
        <v>150</v>
      </c>
      <c r="AY135" s="17" t="s">
        <v>187</v>
      </c>
      <c r="BE135" s="146">
        <f t="shared" si="4"/>
        <v>1090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85</v>
      </c>
      <c r="BK135" s="146">
        <f t="shared" si="9"/>
        <v>1090</v>
      </c>
      <c r="BL135" s="17" t="s">
        <v>250</v>
      </c>
      <c r="BM135" s="17" t="s">
        <v>910</v>
      </c>
    </row>
    <row r="136" spans="2:65" s="1" customFormat="1" ht="44.25" customHeight="1">
      <c r="B136" s="137"/>
      <c r="C136" s="150" t="s">
        <v>11</v>
      </c>
      <c r="D136" s="150" t="s">
        <v>323</v>
      </c>
      <c r="E136" s="151" t="s">
        <v>911</v>
      </c>
      <c r="F136" s="222" t="s">
        <v>912</v>
      </c>
      <c r="G136" s="222"/>
      <c r="H136" s="222"/>
      <c r="I136" s="222"/>
      <c r="J136" s="152" t="s">
        <v>204</v>
      </c>
      <c r="K136" s="153">
        <v>1</v>
      </c>
      <c r="L136" s="223">
        <v>10800</v>
      </c>
      <c r="M136" s="223"/>
      <c r="N136" s="223">
        <f t="shared" si="0"/>
        <v>10800</v>
      </c>
      <c r="O136" s="211"/>
      <c r="P136" s="211"/>
      <c r="Q136" s="211"/>
      <c r="R136" s="142"/>
      <c r="T136" s="143" t="s">
        <v>5</v>
      </c>
      <c r="U136" s="40" t="s">
        <v>42</v>
      </c>
      <c r="V136" s="144">
        <v>0</v>
      </c>
      <c r="W136" s="144">
        <f t="shared" si="1"/>
        <v>0</v>
      </c>
      <c r="X136" s="144">
        <v>0.084</v>
      </c>
      <c r="Y136" s="144">
        <f t="shared" si="2"/>
        <v>0.084</v>
      </c>
      <c r="Z136" s="144">
        <v>0</v>
      </c>
      <c r="AA136" s="145">
        <f t="shared" si="3"/>
        <v>0</v>
      </c>
      <c r="AR136" s="17" t="s">
        <v>378</v>
      </c>
      <c r="AT136" s="17" t="s">
        <v>323</v>
      </c>
      <c r="AU136" s="17" t="s">
        <v>150</v>
      </c>
      <c r="AY136" s="17" t="s">
        <v>187</v>
      </c>
      <c r="BE136" s="146">
        <f t="shared" si="4"/>
        <v>10800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85</v>
      </c>
      <c r="BK136" s="146">
        <f t="shared" si="9"/>
        <v>10800</v>
      </c>
      <c r="BL136" s="17" t="s">
        <v>250</v>
      </c>
      <c r="BM136" s="17" t="s">
        <v>913</v>
      </c>
    </row>
    <row r="137" spans="2:65" s="1" customFormat="1" ht="31.5" customHeight="1">
      <c r="B137" s="137"/>
      <c r="C137" s="138" t="s">
        <v>250</v>
      </c>
      <c r="D137" s="138" t="s">
        <v>188</v>
      </c>
      <c r="E137" s="139" t="s">
        <v>914</v>
      </c>
      <c r="F137" s="210" t="s">
        <v>915</v>
      </c>
      <c r="G137" s="210"/>
      <c r="H137" s="210"/>
      <c r="I137" s="210"/>
      <c r="J137" s="140" t="s">
        <v>204</v>
      </c>
      <c r="K137" s="141">
        <v>5</v>
      </c>
      <c r="L137" s="211">
        <v>182</v>
      </c>
      <c r="M137" s="211"/>
      <c r="N137" s="211">
        <f t="shared" si="0"/>
        <v>910</v>
      </c>
      <c r="O137" s="211"/>
      <c r="P137" s="211"/>
      <c r="Q137" s="211"/>
      <c r="R137" s="142"/>
      <c r="T137" s="143" t="s">
        <v>5</v>
      </c>
      <c r="U137" s="40" t="s">
        <v>42</v>
      </c>
      <c r="V137" s="144">
        <v>0.555</v>
      </c>
      <c r="W137" s="144">
        <f t="shared" si="1"/>
        <v>2.7750000000000004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7" t="s">
        <v>250</v>
      </c>
      <c r="AT137" s="17" t="s">
        <v>188</v>
      </c>
      <c r="AU137" s="17" t="s">
        <v>150</v>
      </c>
      <c r="AY137" s="17" t="s">
        <v>187</v>
      </c>
      <c r="BE137" s="146">
        <f t="shared" si="4"/>
        <v>910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85</v>
      </c>
      <c r="BK137" s="146">
        <f t="shared" si="9"/>
        <v>910</v>
      </c>
      <c r="BL137" s="17" t="s">
        <v>250</v>
      </c>
      <c r="BM137" s="17" t="s">
        <v>916</v>
      </c>
    </row>
    <row r="138" spans="2:65" s="1" customFormat="1" ht="31.5" customHeight="1">
      <c r="B138" s="137"/>
      <c r="C138" s="150" t="s">
        <v>254</v>
      </c>
      <c r="D138" s="150" t="s">
        <v>323</v>
      </c>
      <c r="E138" s="151" t="s">
        <v>917</v>
      </c>
      <c r="F138" s="222" t="s">
        <v>918</v>
      </c>
      <c r="G138" s="222"/>
      <c r="H138" s="222"/>
      <c r="I138" s="222"/>
      <c r="J138" s="152" t="s">
        <v>204</v>
      </c>
      <c r="K138" s="153">
        <v>5</v>
      </c>
      <c r="L138" s="223">
        <v>951</v>
      </c>
      <c r="M138" s="223"/>
      <c r="N138" s="223">
        <f t="shared" si="0"/>
        <v>4755</v>
      </c>
      <c r="O138" s="211"/>
      <c r="P138" s="211"/>
      <c r="Q138" s="211"/>
      <c r="R138" s="142"/>
      <c r="T138" s="143" t="s">
        <v>5</v>
      </c>
      <c r="U138" s="40" t="s">
        <v>42</v>
      </c>
      <c r="V138" s="144">
        <v>0</v>
      </c>
      <c r="W138" s="144">
        <f t="shared" si="1"/>
        <v>0</v>
      </c>
      <c r="X138" s="144">
        <v>0.0038</v>
      </c>
      <c r="Y138" s="144">
        <f t="shared" si="2"/>
        <v>0.019</v>
      </c>
      <c r="Z138" s="144">
        <v>0</v>
      </c>
      <c r="AA138" s="145">
        <f t="shared" si="3"/>
        <v>0</v>
      </c>
      <c r="AR138" s="17" t="s">
        <v>378</v>
      </c>
      <c r="AT138" s="17" t="s">
        <v>323</v>
      </c>
      <c r="AU138" s="17" t="s">
        <v>150</v>
      </c>
      <c r="AY138" s="17" t="s">
        <v>187</v>
      </c>
      <c r="BE138" s="146">
        <f t="shared" si="4"/>
        <v>4755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85</v>
      </c>
      <c r="BK138" s="146">
        <f t="shared" si="9"/>
        <v>4755</v>
      </c>
      <c r="BL138" s="17" t="s">
        <v>250</v>
      </c>
      <c r="BM138" s="17" t="s">
        <v>919</v>
      </c>
    </row>
    <row r="139" spans="2:65" s="1" customFormat="1" ht="31.5" customHeight="1">
      <c r="B139" s="137"/>
      <c r="C139" s="138" t="s">
        <v>258</v>
      </c>
      <c r="D139" s="138" t="s">
        <v>188</v>
      </c>
      <c r="E139" s="139" t="s">
        <v>920</v>
      </c>
      <c r="F139" s="210" t="s">
        <v>921</v>
      </c>
      <c r="G139" s="210"/>
      <c r="H139" s="210"/>
      <c r="I139" s="210"/>
      <c r="J139" s="140" t="s">
        <v>204</v>
      </c>
      <c r="K139" s="141">
        <v>1</v>
      </c>
      <c r="L139" s="211">
        <v>113</v>
      </c>
      <c r="M139" s="211"/>
      <c r="N139" s="211">
        <f t="shared" si="0"/>
        <v>113</v>
      </c>
      <c r="O139" s="211"/>
      <c r="P139" s="211"/>
      <c r="Q139" s="211"/>
      <c r="R139" s="142"/>
      <c r="T139" s="143" t="s">
        <v>5</v>
      </c>
      <c r="U139" s="40" t="s">
        <v>42</v>
      </c>
      <c r="V139" s="144">
        <v>0.345</v>
      </c>
      <c r="W139" s="144">
        <f t="shared" si="1"/>
        <v>0.345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7" t="s">
        <v>250</v>
      </c>
      <c r="AT139" s="17" t="s">
        <v>188</v>
      </c>
      <c r="AU139" s="17" t="s">
        <v>150</v>
      </c>
      <c r="AY139" s="17" t="s">
        <v>187</v>
      </c>
      <c r="BE139" s="146">
        <f t="shared" si="4"/>
        <v>113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85</v>
      </c>
      <c r="BK139" s="146">
        <f t="shared" si="9"/>
        <v>113</v>
      </c>
      <c r="BL139" s="17" t="s">
        <v>250</v>
      </c>
      <c r="BM139" s="17" t="s">
        <v>922</v>
      </c>
    </row>
    <row r="140" spans="2:65" s="1" customFormat="1" ht="31.5" customHeight="1">
      <c r="B140" s="137"/>
      <c r="C140" s="150" t="s">
        <v>262</v>
      </c>
      <c r="D140" s="150" t="s">
        <v>323</v>
      </c>
      <c r="E140" s="151" t="s">
        <v>923</v>
      </c>
      <c r="F140" s="222" t="s">
        <v>924</v>
      </c>
      <c r="G140" s="222"/>
      <c r="H140" s="222"/>
      <c r="I140" s="222"/>
      <c r="J140" s="152" t="s">
        <v>196</v>
      </c>
      <c r="K140" s="153">
        <v>0.6</v>
      </c>
      <c r="L140" s="223">
        <v>358</v>
      </c>
      <c r="M140" s="223"/>
      <c r="N140" s="223">
        <f t="shared" si="0"/>
        <v>214.8</v>
      </c>
      <c r="O140" s="211"/>
      <c r="P140" s="211"/>
      <c r="Q140" s="211"/>
      <c r="R140" s="142"/>
      <c r="T140" s="143" t="s">
        <v>5</v>
      </c>
      <c r="U140" s="40" t="s">
        <v>42</v>
      </c>
      <c r="V140" s="144">
        <v>0</v>
      </c>
      <c r="W140" s="144">
        <f t="shared" si="1"/>
        <v>0</v>
      </c>
      <c r="X140" s="144">
        <v>0.0011</v>
      </c>
      <c r="Y140" s="144">
        <f t="shared" si="2"/>
        <v>0.00066</v>
      </c>
      <c r="Z140" s="144">
        <v>0</v>
      </c>
      <c r="AA140" s="145">
        <f t="shared" si="3"/>
        <v>0</v>
      </c>
      <c r="AR140" s="17" t="s">
        <v>378</v>
      </c>
      <c r="AT140" s="17" t="s">
        <v>323</v>
      </c>
      <c r="AU140" s="17" t="s">
        <v>150</v>
      </c>
      <c r="AY140" s="17" t="s">
        <v>187</v>
      </c>
      <c r="BE140" s="146">
        <f t="shared" si="4"/>
        <v>214.8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85</v>
      </c>
      <c r="BK140" s="146">
        <f t="shared" si="9"/>
        <v>214.8</v>
      </c>
      <c r="BL140" s="17" t="s">
        <v>250</v>
      </c>
      <c r="BM140" s="17" t="s">
        <v>925</v>
      </c>
    </row>
    <row r="141" spans="2:65" s="1" customFormat="1" ht="31.5" customHeight="1">
      <c r="B141" s="137"/>
      <c r="C141" s="138" t="s">
        <v>266</v>
      </c>
      <c r="D141" s="138" t="s">
        <v>188</v>
      </c>
      <c r="E141" s="139" t="s">
        <v>926</v>
      </c>
      <c r="F141" s="210" t="s">
        <v>927</v>
      </c>
      <c r="G141" s="210"/>
      <c r="H141" s="210"/>
      <c r="I141" s="210"/>
      <c r="J141" s="140" t="s">
        <v>204</v>
      </c>
      <c r="K141" s="141">
        <v>1</v>
      </c>
      <c r="L141" s="211">
        <v>152</v>
      </c>
      <c r="M141" s="211"/>
      <c r="N141" s="211">
        <f t="shared" si="0"/>
        <v>152</v>
      </c>
      <c r="O141" s="211"/>
      <c r="P141" s="211"/>
      <c r="Q141" s="211"/>
      <c r="R141" s="142"/>
      <c r="T141" s="143" t="s">
        <v>5</v>
      </c>
      <c r="U141" s="40" t="s">
        <v>42</v>
      </c>
      <c r="V141" s="144">
        <v>0.464</v>
      </c>
      <c r="W141" s="144">
        <f t="shared" si="1"/>
        <v>0.464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7" t="s">
        <v>250</v>
      </c>
      <c r="AT141" s="17" t="s">
        <v>188</v>
      </c>
      <c r="AU141" s="17" t="s">
        <v>150</v>
      </c>
      <c r="AY141" s="17" t="s">
        <v>187</v>
      </c>
      <c r="BE141" s="146">
        <f t="shared" si="4"/>
        <v>152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7" t="s">
        <v>85</v>
      </c>
      <c r="BK141" s="146">
        <f t="shared" si="9"/>
        <v>152</v>
      </c>
      <c r="BL141" s="17" t="s">
        <v>250</v>
      </c>
      <c r="BM141" s="17" t="s">
        <v>928</v>
      </c>
    </row>
    <row r="142" spans="2:65" s="1" customFormat="1" ht="31.5" customHeight="1">
      <c r="B142" s="137"/>
      <c r="C142" s="150" t="s">
        <v>10</v>
      </c>
      <c r="D142" s="150" t="s">
        <v>323</v>
      </c>
      <c r="E142" s="151" t="s">
        <v>923</v>
      </c>
      <c r="F142" s="222" t="s">
        <v>924</v>
      </c>
      <c r="G142" s="222"/>
      <c r="H142" s="222"/>
      <c r="I142" s="222"/>
      <c r="J142" s="152" t="s">
        <v>196</v>
      </c>
      <c r="K142" s="153">
        <v>1.42</v>
      </c>
      <c r="L142" s="223">
        <v>358</v>
      </c>
      <c r="M142" s="223"/>
      <c r="N142" s="223">
        <f t="shared" si="0"/>
        <v>508.36</v>
      </c>
      <c r="O142" s="211"/>
      <c r="P142" s="211"/>
      <c r="Q142" s="211"/>
      <c r="R142" s="142"/>
      <c r="T142" s="143" t="s">
        <v>5</v>
      </c>
      <c r="U142" s="40" t="s">
        <v>42</v>
      </c>
      <c r="V142" s="144">
        <v>0</v>
      </c>
      <c r="W142" s="144">
        <f t="shared" si="1"/>
        <v>0</v>
      </c>
      <c r="X142" s="144">
        <v>0.0011</v>
      </c>
      <c r="Y142" s="144">
        <f t="shared" si="2"/>
        <v>0.001562</v>
      </c>
      <c r="Z142" s="144">
        <v>0</v>
      </c>
      <c r="AA142" s="145">
        <f t="shared" si="3"/>
        <v>0</v>
      </c>
      <c r="AR142" s="17" t="s">
        <v>378</v>
      </c>
      <c r="AT142" s="17" t="s">
        <v>323</v>
      </c>
      <c r="AU142" s="17" t="s">
        <v>150</v>
      </c>
      <c r="AY142" s="17" t="s">
        <v>187</v>
      </c>
      <c r="BE142" s="146">
        <f t="shared" si="4"/>
        <v>508.36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7" t="s">
        <v>85</v>
      </c>
      <c r="BK142" s="146">
        <f t="shared" si="9"/>
        <v>508.36</v>
      </c>
      <c r="BL142" s="17" t="s">
        <v>250</v>
      </c>
      <c r="BM142" s="17" t="s">
        <v>929</v>
      </c>
    </row>
    <row r="143" spans="2:65" s="1" customFormat="1" ht="31.5" customHeight="1">
      <c r="B143" s="137"/>
      <c r="C143" s="138" t="s">
        <v>273</v>
      </c>
      <c r="D143" s="138" t="s">
        <v>188</v>
      </c>
      <c r="E143" s="139" t="s">
        <v>930</v>
      </c>
      <c r="F143" s="210" t="s">
        <v>931</v>
      </c>
      <c r="G143" s="210"/>
      <c r="H143" s="210"/>
      <c r="I143" s="210"/>
      <c r="J143" s="140" t="s">
        <v>217</v>
      </c>
      <c r="K143" s="141">
        <v>0.274</v>
      </c>
      <c r="L143" s="211">
        <v>659</v>
      </c>
      <c r="M143" s="211"/>
      <c r="N143" s="211">
        <f t="shared" si="0"/>
        <v>180.57</v>
      </c>
      <c r="O143" s="211"/>
      <c r="P143" s="211"/>
      <c r="Q143" s="211"/>
      <c r="R143" s="142"/>
      <c r="T143" s="143" t="s">
        <v>5</v>
      </c>
      <c r="U143" s="40" t="s">
        <v>42</v>
      </c>
      <c r="V143" s="144">
        <v>2.255</v>
      </c>
      <c r="W143" s="144">
        <f t="shared" si="1"/>
        <v>0.61787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7" t="s">
        <v>250</v>
      </c>
      <c r="AT143" s="17" t="s">
        <v>188</v>
      </c>
      <c r="AU143" s="17" t="s">
        <v>150</v>
      </c>
      <c r="AY143" s="17" t="s">
        <v>187</v>
      </c>
      <c r="BE143" s="146">
        <f t="shared" si="4"/>
        <v>180.57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7" t="s">
        <v>85</v>
      </c>
      <c r="BK143" s="146">
        <f t="shared" si="9"/>
        <v>180.57</v>
      </c>
      <c r="BL143" s="17" t="s">
        <v>250</v>
      </c>
      <c r="BM143" s="17" t="s">
        <v>932</v>
      </c>
    </row>
    <row r="144" spans="2:65" s="1" customFormat="1" ht="31.5" customHeight="1">
      <c r="B144" s="137"/>
      <c r="C144" s="138" t="s">
        <v>277</v>
      </c>
      <c r="D144" s="138" t="s">
        <v>188</v>
      </c>
      <c r="E144" s="139" t="s">
        <v>933</v>
      </c>
      <c r="F144" s="210" t="s">
        <v>934</v>
      </c>
      <c r="G144" s="210"/>
      <c r="H144" s="210"/>
      <c r="I144" s="210"/>
      <c r="J144" s="140" t="s">
        <v>217</v>
      </c>
      <c r="K144" s="141">
        <v>0.274</v>
      </c>
      <c r="L144" s="211">
        <v>424</v>
      </c>
      <c r="M144" s="211"/>
      <c r="N144" s="211">
        <f t="shared" si="0"/>
        <v>116.18</v>
      </c>
      <c r="O144" s="211"/>
      <c r="P144" s="211"/>
      <c r="Q144" s="211"/>
      <c r="R144" s="142"/>
      <c r="T144" s="143" t="s">
        <v>5</v>
      </c>
      <c r="U144" s="40" t="s">
        <v>42</v>
      </c>
      <c r="V144" s="144">
        <v>1.45</v>
      </c>
      <c r="W144" s="144">
        <f t="shared" si="1"/>
        <v>0.39730000000000004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7" t="s">
        <v>250</v>
      </c>
      <c r="AT144" s="17" t="s">
        <v>188</v>
      </c>
      <c r="AU144" s="17" t="s">
        <v>150</v>
      </c>
      <c r="AY144" s="17" t="s">
        <v>187</v>
      </c>
      <c r="BE144" s="146">
        <f t="shared" si="4"/>
        <v>116.18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7" t="s">
        <v>85</v>
      </c>
      <c r="BK144" s="146">
        <f t="shared" si="9"/>
        <v>116.18</v>
      </c>
      <c r="BL144" s="17" t="s">
        <v>250</v>
      </c>
      <c r="BM144" s="17" t="s">
        <v>935</v>
      </c>
    </row>
    <row r="145" spans="2:63" s="9" customFormat="1" ht="29.85" customHeight="1">
      <c r="B145" s="126"/>
      <c r="C145" s="127"/>
      <c r="D145" s="136" t="s">
        <v>867</v>
      </c>
      <c r="E145" s="136"/>
      <c r="F145" s="136"/>
      <c r="G145" s="136"/>
      <c r="H145" s="136"/>
      <c r="I145" s="136"/>
      <c r="J145" s="136"/>
      <c r="K145" s="136"/>
      <c r="L145" s="136"/>
      <c r="M145" s="136"/>
      <c r="N145" s="217">
        <f>BK145</f>
        <v>151458.11000000002</v>
      </c>
      <c r="O145" s="218"/>
      <c r="P145" s="218"/>
      <c r="Q145" s="218"/>
      <c r="R145" s="129"/>
      <c r="T145" s="130"/>
      <c r="U145" s="127"/>
      <c r="V145" s="127"/>
      <c r="W145" s="131">
        <f>SUM(W146:W153)</f>
        <v>36.320762</v>
      </c>
      <c r="X145" s="127"/>
      <c r="Y145" s="131">
        <f>SUM(Y146:Y153)</f>
        <v>0.3862</v>
      </c>
      <c r="Z145" s="127"/>
      <c r="AA145" s="132">
        <f>SUM(AA146:AA153)</f>
        <v>0</v>
      </c>
      <c r="AR145" s="133" t="s">
        <v>150</v>
      </c>
      <c r="AT145" s="134" t="s">
        <v>76</v>
      </c>
      <c r="AU145" s="134" t="s">
        <v>85</v>
      </c>
      <c r="AY145" s="133" t="s">
        <v>187</v>
      </c>
      <c r="BK145" s="135">
        <f>SUM(BK146:BK153)</f>
        <v>151458.11000000002</v>
      </c>
    </row>
    <row r="146" spans="2:65" s="1" customFormat="1" ht="31.5" customHeight="1">
      <c r="B146" s="137"/>
      <c r="C146" s="138" t="s">
        <v>281</v>
      </c>
      <c r="D146" s="138" t="s">
        <v>188</v>
      </c>
      <c r="E146" s="139" t="s">
        <v>936</v>
      </c>
      <c r="F146" s="210" t="s">
        <v>937</v>
      </c>
      <c r="G146" s="210"/>
      <c r="H146" s="210"/>
      <c r="I146" s="210"/>
      <c r="J146" s="140" t="s">
        <v>204</v>
      </c>
      <c r="K146" s="141">
        <v>2</v>
      </c>
      <c r="L146" s="211">
        <v>4640</v>
      </c>
      <c r="M146" s="211"/>
      <c r="N146" s="211">
        <f aca="true" t="shared" si="10" ref="N146:N153">ROUND(L146*K146,2)</f>
        <v>9280</v>
      </c>
      <c r="O146" s="211"/>
      <c r="P146" s="211"/>
      <c r="Q146" s="211"/>
      <c r="R146" s="142"/>
      <c r="T146" s="143" t="s">
        <v>5</v>
      </c>
      <c r="U146" s="40" t="s">
        <v>42</v>
      </c>
      <c r="V146" s="144">
        <v>13.5</v>
      </c>
      <c r="W146" s="144">
        <f aca="true" t="shared" si="11" ref="W146:W153">V146*K146</f>
        <v>27</v>
      </c>
      <c r="X146" s="144">
        <v>0</v>
      </c>
      <c r="Y146" s="144">
        <f aca="true" t="shared" si="12" ref="Y146:Y153">X146*K146</f>
        <v>0</v>
      </c>
      <c r="Z146" s="144">
        <v>0</v>
      </c>
      <c r="AA146" s="145">
        <f aca="true" t="shared" si="13" ref="AA146:AA153">Z146*K146</f>
        <v>0</v>
      </c>
      <c r="AR146" s="17" t="s">
        <v>250</v>
      </c>
      <c r="AT146" s="17" t="s">
        <v>188</v>
      </c>
      <c r="AU146" s="17" t="s">
        <v>150</v>
      </c>
      <c r="AY146" s="17" t="s">
        <v>187</v>
      </c>
      <c r="BE146" s="146">
        <f aca="true" t="shared" si="14" ref="BE146:BE153">IF(U146="základní",N146,0)</f>
        <v>9280</v>
      </c>
      <c r="BF146" s="146">
        <f aca="true" t="shared" si="15" ref="BF146:BF153">IF(U146="snížená",N146,0)</f>
        <v>0</v>
      </c>
      <c r="BG146" s="146">
        <f aca="true" t="shared" si="16" ref="BG146:BG153">IF(U146="zákl. přenesená",N146,0)</f>
        <v>0</v>
      </c>
      <c r="BH146" s="146">
        <f aca="true" t="shared" si="17" ref="BH146:BH153">IF(U146="sníž. přenesená",N146,0)</f>
        <v>0</v>
      </c>
      <c r="BI146" s="146">
        <f aca="true" t="shared" si="18" ref="BI146:BI153">IF(U146="nulová",N146,0)</f>
        <v>0</v>
      </c>
      <c r="BJ146" s="17" t="s">
        <v>85</v>
      </c>
      <c r="BK146" s="146">
        <f aca="true" t="shared" si="19" ref="BK146:BK153">ROUND(L146*K146,2)</f>
        <v>9280</v>
      </c>
      <c r="BL146" s="17" t="s">
        <v>250</v>
      </c>
      <c r="BM146" s="17" t="s">
        <v>938</v>
      </c>
    </row>
    <row r="147" spans="2:65" s="1" customFormat="1" ht="31.5" customHeight="1">
      <c r="B147" s="137"/>
      <c r="C147" s="150" t="s">
        <v>285</v>
      </c>
      <c r="D147" s="150" t="s">
        <v>323</v>
      </c>
      <c r="E147" s="151" t="s">
        <v>939</v>
      </c>
      <c r="F147" s="222" t="s">
        <v>940</v>
      </c>
      <c r="G147" s="222"/>
      <c r="H147" s="222"/>
      <c r="I147" s="222"/>
      <c r="J147" s="152" t="s">
        <v>204</v>
      </c>
      <c r="K147" s="153">
        <v>2</v>
      </c>
      <c r="L147" s="223">
        <v>50660</v>
      </c>
      <c r="M147" s="223"/>
      <c r="N147" s="223">
        <f t="shared" si="10"/>
        <v>101320</v>
      </c>
      <c r="O147" s="211"/>
      <c r="P147" s="211"/>
      <c r="Q147" s="211"/>
      <c r="R147" s="142"/>
      <c r="T147" s="143" t="s">
        <v>5</v>
      </c>
      <c r="U147" s="40" t="s">
        <v>42</v>
      </c>
      <c r="V147" s="144">
        <v>0</v>
      </c>
      <c r="W147" s="144">
        <f t="shared" si="11"/>
        <v>0</v>
      </c>
      <c r="X147" s="144">
        <v>0.181</v>
      </c>
      <c r="Y147" s="144">
        <f t="shared" si="12"/>
        <v>0.362</v>
      </c>
      <c r="Z147" s="144">
        <v>0</v>
      </c>
      <c r="AA147" s="145">
        <f t="shared" si="13"/>
        <v>0</v>
      </c>
      <c r="AR147" s="17" t="s">
        <v>378</v>
      </c>
      <c r="AT147" s="17" t="s">
        <v>323</v>
      </c>
      <c r="AU147" s="17" t="s">
        <v>150</v>
      </c>
      <c r="AY147" s="17" t="s">
        <v>187</v>
      </c>
      <c r="BE147" s="146">
        <f t="shared" si="14"/>
        <v>101320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85</v>
      </c>
      <c r="BK147" s="146">
        <f t="shared" si="19"/>
        <v>101320</v>
      </c>
      <c r="BL147" s="17" t="s">
        <v>250</v>
      </c>
      <c r="BM147" s="17" t="s">
        <v>941</v>
      </c>
    </row>
    <row r="148" spans="2:65" s="1" customFormat="1" ht="31.5" customHeight="1">
      <c r="B148" s="137"/>
      <c r="C148" s="138" t="s">
        <v>386</v>
      </c>
      <c r="D148" s="138" t="s">
        <v>188</v>
      </c>
      <c r="E148" s="139" t="s">
        <v>942</v>
      </c>
      <c r="F148" s="210" t="s">
        <v>943</v>
      </c>
      <c r="G148" s="210"/>
      <c r="H148" s="210"/>
      <c r="I148" s="210"/>
      <c r="J148" s="140" t="s">
        <v>204</v>
      </c>
      <c r="K148" s="141">
        <v>2</v>
      </c>
      <c r="L148" s="211">
        <v>82.1</v>
      </c>
      <c r="M148" s="211"/>
      <c r="N148" s="211">
        <f t="shared" si="10"/>
        <v>164.2</v>
      </c>
      <c r="O148" s="211"/>
      <c r="P148" s="211"/>
      <c r="Q148" s="211"/>
      <c r="R148" s="142"/>
      <c r="T148" s="143" t="s">
        <v>5</v>
      </c>
      <c r="U148" s="40" t="s">
        <v>42</v>
      </c>
      <c r="V148" s="144">
        <v>0.25</v>
      </c>
      <c r="W148" s="144">
        <f t="shared" si="11"/>
        <v>0.5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7" t="s">
        <v>250</v>
      </c>
      <c r="AT148" s="17" t="s">
        <v>188</v>
      </c>
      <c r="AU148" s="17" t="s">
        <v>150</v>
      </c>
      <c r="AY148" s="17" t="s">
        <v>187</v>
      </c>
      <c r="BE148" s="146">
        <f t="shared" si="14"/>
        <v>164.2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85</v>
      </c>
      <c r="BK148" s="146">
        <f t="shared" si="19"/>
        <v>164.2</v>
      </c>
      <c r="BL148" s="17" t="s">
        <v>250</v>
      </c>
      <c r="BM148" s="17" t="s">
        <v>944</v>
      </c>
    </row>
    <row r="149" spans="2:65" s="1" customFormat="1" ht="31.5" customHeight="1">
      <c r="B149" s="137"/>
      <c r="C149" s="138" t="s">
        <v>390</v>
      </c>
      <c r="D149" s="138" t="s">
        <v>188</v>
      </c>
      <c r="E149" s="139" t="s">
        <v>945</v>
      </c>
      <c r="F149" s="210" t="s">
        <v>946</v>
      </c>
      <c r="G149" s="210"/>
      <c r="H149" s="210"/>
      <c r="I149" s="210"/>
      <c r="J149" s="140" t="s">
        <v>204</v>
      </c>
      <c r="K149" s="141">
        <v>2</v>
      </c>
      <c r="L149" s="211">
        <v>1220</v>
      </c>
      <c r="M149" s="211"/>
      <c r="N149" s="211">
        <f t="shared" si="10"/>
        <v>2440</v>
      </c>
      <c r="O149" s="211"/>
      <c r="P149" s="211"/>
      <c r="Q149" s="211"/>
      <c r="R149" s="142"/>
      <c r="T149" s="143" t="s">
        <v>5</v>
      </c>
      <c r="U149" s="40" t="s">
        <v>42</v>
      </c>
      <c r="V149" s="144">
        <v>3.5</v>
      </c>
      <c r="W149" s="144">
        <f t="shared" si="11"/>
        <v>7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7" t="s">
        <v>250</v>
      </c>
      <c r="AT149" s="17" t="s">
        <v>188</v>
      </c>
      <c r="AU149" s="17" t="s">
        <v>150</v>
      </c>
      <c r="AY149" s="17" t="s">
        <v>187</v>
      </c>
      <c r="BE149" s="146">
        <f t="shared" si="14"/>
        <v>2440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85</v>
      </c>
      <c r="BK149" s="146">
        <f t="shared" si="19"/>
        <v>2440</v>
      </c>
      <c r="BL149" s="17" t="s">
        <v>250</v>
      </c>
      <c r="BM149" s="17" t="s">
        <v>947</v>
      </c>
    </row>
    <row r="150" spans="2:65" s="1" customFormat="1" ht="31.5" customHeight="1">
      <c r="B150" s="137"/>
      <c r="C150" s="150" t="s">
        <v>394</v>
      </c>
      <c r="D150" s="150" t="s">
        <v>323</v>
      </c>
      <c r="E150" s="151" t="s">
        <v>948</v>
      </c>
      <c r="F150" s="222" t="s">
        <v>949</v>
      </c>
      <c r="G150" s="222"/>
      <c r="H150" s="222"/>
      <c r="I150" s="222"/>
      <c r="J150" s="152" t="s">
        <v>204</v>
      </c>
      <c r="K150" s="153">
        <v>2</v>
      </c>
      <c r="L150" s="223">
        <v>18000</v>
      </c>
      <c r="M150" s="223"/>
      <c r="N150" s="223">
        <f t="shared" si="10"/>
        <v>36000</v>
      </c>
      <c r="O150" s="211"/>
      <c r="P150" s="211"/>
      <c r="Q150" s="211"/>
      <c r="R150" s="142"/>
      <c r="T150" s="143" t="s">
        <v>5</v>
      </c>
      <c r="U150" s="40" t="s">
        <v>42</v>
      </c>
      <c r="V150" s="144">
        <v>0</v>
      </c>
      <c r="W150" s="144">
        <f t="shared" si="11"/>
        <v>0</v>
      </c>
      <c r="X150" s="144">
        <v>0.012</v>
      </c>
      <c r="Y150" s="144">
        <f t="shared" si="12"/>
        <v>0.024</v>
      </c>
      <c r="Z150" s="144">
        <v>0</v>
      </c>
      <c r="AA150" s="145">
        <f t="shared" si="13"/>
        <v>0</v>
      </c>
      <c r="AR150" s="17" t="s">
        <v>378</v>
      </c>
      <c r="AT150" s="17" t="s">
        <v>323</v>
      </c>
      <c r="AU150" s="17" t="s">
        <v>150</v>
      </c>
      <c r="AY150" s="17" t="s">
        <v>187</v>
      </c>
      <c r="BE150" s="146">
        <f t="shared" si="14"/>
        <v>36000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85</v>
      </c>
      <c r="BK150" s="146">
        <f t="shared" si="19"/>
        <v>36000</v>
      </c>
      <c r="BL150" s="17" t="s">
        <v>250</v>
      </c>
      <c r="BM150" s="17" t="s">
        <v>950</v>
      </c>
    </row>
    <row r="151" spans="2:65" s="1" customFormat="1" ht="31.5" customHeight="1">
      <c r="B151" s="137"/>
      <c r="C151" s="150" t="s">
        <v>398</v>
      </c>
      <c r="D151" s="150" t="s">
        <v>323</v>
      </c>
      <c r="E151" s="151" t="s">
        <v>951</v>
      </c>
      <c r="F151" s="222" t="s">
        <v>952</v>
      </c>
      <c r="G151" s="222"/>
      <c r="H151" s="222"/>
      <c r="I151" s="222"/>
      <c r="J151" s="152" t="s">
        <v>204</v>
      </c>
      <c r="K151" s="153">
        <v>2</v>
      </c>
      <c r="L151" s="223">
        <v>861</v>
      </c>
      <c r="M151" s="223"/>
      <c r="N151" s="223">
        <f t="shared" si="10"/>
        <v>1722</v>
      </c>
      <c r="O151" s="211"/>
      <c r="P151" s="211"/>
      <c r="Q151" s="211"/>
      <c r="R151" s="142"/>
      <c r="T151" s="143" t="s">
        <v>5</v>
      </c>
      <c r="U151" s="40" t="s">
        <v>42</v>
      </c>
      <c r="V151" s="144">
        <v>0</v>
      </c>
      <c r="W151" s="144">
        <f t="shared" si="11"/>
        <v>0</v>
      </c>
      <c r="X151" s="144">
        <v>0.0001</v>
      </c>
      <c r="Y151" s="144">
        <f t="shared" si="12"/>
        <v>0.0002</v>
      </c>
      <c r="Z151" s="144">
        <v>0</v>
      </c>
      <c r="AA151" s="145">
        <f t="shared" si="13"/>
        <v>0</v>
      </c>
      <c r="AR151" s="17" t="s">
        <v>378</v>
      </c>
      <c r="AT151" s="17" t="s">
        <v>323</v>
      </c>
      <c r="AU151" s="17" t="s">
        <v>150</v>
      </c>
      <c r="AY151" s="17" t="s">
        <v>187</v>
      </c>
      <c r="BE151" s="146">
        <f t="shared" si="14"/>
        <v>1722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85</v>
      </c>
      <c r="BK151" s="146">
        <f t="shared" si="19"/>
        <v>1722</v>
      </c>
      <c r="BL151" s="17" t="s">
        <v>250</v>
      </c>
      <c r="BM151" s="17" t="s">
        <v>953</v>
      </c>
    </row>
    <row r="152" spans="2:65" s="1" customFormat="1" ht="31.5" customHeight="1">
      <c r="B152" s="137"/>
      <c r="C152" s="138" t="s">
        <v>374</v>
      </c>
      <c r="D152" s="138" t="s">
        <v>188</v>
      </c>
      <c r="E152" s="139" t="s">
        <v>954</v>
      </c>
      <c r="F152" s="210" t="s">
        <v>955</v>
      </c>
      <c r="G152" s="210"/>
      <c r="H152" s="210"/>
      <c r="I152" s="210"/>
      <c r="J152" s="140" t="s">
        <v>217</v>
      </c>
      <c r="K152" s="141">
        <v>0.386</v>
      </c>
      <c r="L152" s="211">
        <v>972</v>
      </c>
      <c r="M152" s="211"/>
      <c r="N152" s="211">
        <f t="shared" si="10"/>
        <v>375.19</v>
      </c>
      <c r="O152" s="211"/>
      <c r="P152" s="211"/>
      <c r="Q152" s="211"/>
      <c r="R152" s="142"/>
      <c r="T152" s="143" t="s">
        <v>5</v>
      </c>
      <c r="U152" s="40" t="s">
        <v>42</v>
      </c>
      <c r="V152" s="144">
        <v>3.327</v>
      </c>
      <c r="W152" s="144">
        <f t="shared" si="11"/>
        <v>1.284222</v>
      </c>
      <c r="X152" s="144">
        <v>0</v>
      </c>
      <c r="Y152" s="144">
        <f t="shared" si="12"/>
        <v>0</v>
      </c>
      <c r="Z152" s="144">
        <v>0</v>
      </c>
      <c r="AA152" s="145">
        <f t="shared" si="13"/>
        <v>0</v>
      </c>
      <c r="AR152" s="17" t="s">
        <v>250</v>
      </c>
      <c r="AT152" s="17" t="s">
        <v>188</v>
      </c>
      <c r="AU152" s="17" t="s">
        <v>150</v>
      </c>
      <c r="AY152" s="17" t="s">
        <v>187</v>
      </c>
      <c r="BE152" s="146">
        <f t="shared" si="14"/>
        <v>375.19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7" t="s">
        <v>85</v>
      </c>
      <c r="BK152" s="146">
        <f t="shared" si="19"/>
        <v>375.19</v>
      </c>
      <c r="BL152" s="17" t="s">
        <v>250</v>
      </c>
      <c r="BM152" s="17" t="s">
        <v>956</v>
      </c>
    </row>
    <row r="153" spans="2:65" s="1" customFormat="1" ht="31.5" customHeight="1">
      <c r="B153" s="137"/>
      <c r="C153" s="138" t="s">
        <v>370</v>
      </c>
      <c r="D153" s="138" t="s">
        <v>188</v>
      </c>
      <c r="E153" s="139" t="s">
        <v>957</v>
      </c>
      <c r="F153" s="210" t="s">
        <v>958</v>
      </c>
      <c r="G153" s="210"/>
      <c r="H153" s="210"/>
      <c r="I153" s="210"/>
      <c r="J153" s="140" t="s">
        <v>217</v>
      </c>
      <c r="K153" s="141">
        <v>0.386</v>
      </c>
      <c r="L153" s="211">
        <v>406</v>
      </c>
      <c r="M153" s="211"/>
      <c r="N153" s="211">
        <f t="shared" si="10"/>
        <v>156.72</v>
      </c>
      <c r="O153" s="211"/>
      <c r="P153" s="211"/>
      <c r="Q153" s="211"/>
      <c r="R153" s="142"/>
      <c r="T153" s="143" t="s">
        <v>5</v>
      </c>
      <c r="U153" s="40" t="s">
        <v>42</v>
      </c>
      <c r="V153" s="144">
        <v>1.39</v>
      </c>
      <c r="W153" s="144">
        <f t="shared" si="11"/>
        <v>0.53654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7" t="s">
        <v>250</v>
      </c>
      <c r="AT153" s="17" t="s">
        <v>188</v>
      </c>
      <c r="AU153" s="17" t="s">
        <v>150</v>
      </c>
      <c r="AY153" s="17" t="s">
        <v>187</v>
      </c>
      <c r="BE153" s="146">
        <f t="shared" si="14"/>
        <v>156.72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85</v>
      </c>
      <c r="BK153" s="146">
        <f t="shared" si="19"/>
        <v>156.72</v>
      </c>
      <c r="BL153" s="17" t="s">
        <v>250</v>
      </c>
      <c r="BM153" s="17" t="s">
        <v>959</v>
      </c>
    </row>
    <row r="154" spans="2:63" s="9" customFormat="1" ht="29.85" customHeight="1">
      <c r="B154" s="126"/>
      <c r="C154" s="127"/>
      <c r="D154" s="136" t="s">
        <v>868</v>
      </c>
      <c r="E154" s="136"/>
      <c r="F154" s="136"/>
      <c r="G154" s="136"/>
      <c r="H154" s="136"/>
      <c r="I154" s="136"/>
      <c r="J154" s="136"/>
      <c r="K154" s="136"/>
      <c r="L154" s="136"/>
      <c r="M154" s="136"/>
      <c r="N154" s="217">
        <f>BK154</f>
        <v>5272.889999999999</v>
      </c>
      <c r="O154" s="218"/>
      <c r="P154" s="218"/>
      <c r="Q154" s="218"/>
      <c r="R154" s="129"/>
      <c r="T154" s="130"/>
      <c r="U154" s="127"/>
      <c r="V154" s="127"/>
      <c r="W154" s="131">
        <f>SUM(W155:W160)</f>
        <v>13.578585</v>
      </c>
      <c r="X154" s="127"/>
      <c r="Y154" s="131">
        <f>SUM(Y155:Y160)</f>
        <v>0.006299999999999999</v>
      </c>
      <c r="Z154" s="127"/>
      <c r="AA154" s="132">
        <f>SUM(AA155:AA160)</f>
        <v>0</v>
      </c>
      <c r="AR154" s="133" t="s">
        <v>150</v>
      </c>
      <c r="AT154" s="134" t="s">
        <v>76</v>
      </c>
      <c r="AU154" s="134" t="s">
        <v>85</v>
      </c>
      <c r="AY154" s="133" t="s">
        <v>187</v>
      </c>
      <c r="BK154" s="135">
        <f>SUM(BK155:BK160)</f>
        <v>5272.889999999999</v>
      </c>
    </row>
    <row r="155" spans="2:65" s="1" customFormat="1" ht="22.5" customHeight="1">
      <c r="B155" s="137"/>
      <c r="C155" s="138" t="s">
        <v>378</v>
      </c>
      <c r="D155" s="138" t="s">
        <v>188</v>
      </c>
      <c r="E155" s="139" t="s">
        <v>960</v>
      </c>
      <c r="F155" s="210" t="s">
        <v>961</v>
      </c>
      <c r="G155" s="210"/>
      <c r="H155" s="210"/>
      <c r="I155" s="210"/>
      <c r="J155" s="140" t="s">
        <v>204</v>
      </c>
      <c r="K155" s="141">
        <v>5</v>
      </c>
      <c r="L155" s="211">
        <v>410</v>
      </c>
      <c r="M155" s="211"/>
      <c r="N155" s="211">
        <f aca="true" t="shared" si="20" ref="N155:N160">ROUND(L155*K155,2)</f>
        <v>2050</v>
      </c>
      <c r="O155" s="211"/>
      <c r="P155" s="211"/>
      <c r="Q155" s="211"/>
      <c r="R155" s="142"/>
      <c r="T155" s="143" t="s">
        <v>5</v>
      </c>
      <c r="U155" s="40" t="s">
        <v>42</v>
      </c>
      <c r="V155" s="144">
        <v>1.545</v>
      </c>
      <c r="W155" s="144">
        <f aca="true" t="shared" si="21" ref="W155:W160">V155*K155</f>
        <v>7.725</v>
      </c>
      <c r="X155" s="144">
        <v>0</v>
      </c>
      <c r="Y155" s="144">
        <f aca="true" t="shared" si="22" ref="Y155:Y160">X155*K155</f>
        <v>0</v>
      </c>
      <c r="Z155" s="144">
        <v>0</v>
      </c>
      <c r="AA155" s="145">
        <f aca="true" t="shared" si="23" ref="AA155:AA160">Z155*K155</f>
        <v>0</v>
      </c>
      <c r="AR155" s="17" t="s">
        <v>250</v>
      </c>
      <c r="AT155" s="17" t="s">
        <v>188</v>
      </c>
      <c r="AU155" s="17" t="s">
        <v>150</v>
      </c>
      <c r="AY155" s="17" t="s">
        <v>187</v>
      </c>
      <c r="BE155" s="146">
        <f aca="true" t="shared" si="24" ref="BE155:BE160">IF(U155="základní",N155,0)</f>
        <v>2050</v>
      </c>
      <c r="BF155" s="146">
        <f aca="true" t="shared" si="25" ref="BF155:BF160">IF(U155="snížená",N155,0)</f>
        <v>0</v>
      </c>
      <c r="BG155" s="146">
        <f aca="true" t="shared" si="26" ref="BG155:BG160">IF(U155="zákl. přenesená",N155,0)</f>
        <v>0</v>
      </c>
      <c r="BH155" s="146">
        <f aca="true" t="shared" si="27" ref="BH155:BH160">IF(U155="sníž. přenesená",N155,0)</f>
        <v>0</v>
      </c>
      <c r="BI155" s="146">
        <f aca="true" t="shared" si="28" ref="BI155:BI160">IF(U155="nulová",N155,0)</f>
        <v>0</v>
      </c>
      <c r="BJ155" s="17" t="s">
        <v>85</v>
      </c>
      <c r="BK155" s="146">
        <f aca="true" t="shared" si="29" ref="BK155:BK160">ROUND(L155*K155,2)</f>
        <v>2050</v>
      </c>
      <c r="BL155" s="17" t="s">
        <v>250</v>
      </c>
      <c r="BM155" s="17" t="s">
        <v>962</v>
      </c>
    </row>
    <row r="156" spans="2:65" s="1" customFormat="1" ht="31.5" customHeight="1">
      <c r="B156" s="137"/>
      <c r="C156" s="150" t="s">
        <v>382</v>
      </c>
      <c r="D156" s="150" t="s">
        <v>323</v>
      </c>
      <c r="E156" s="151" t="s">
        <v>963</v>
      </c>
      <c r="F156" s="222" t="s">
        <v>964</v>
      </c>
      <c r="G156" s="222"/>
      <c r="H156" s="222"/>
      <c r="I156" s="222"/>
      <c r="J156" s="152" t="s">
        <v>204</v>
      </c>
      <c r="K156" s="153">
        <v>5</v>
      </c>
      <c r="L156" s="223">
        <v>388</v>
      </c>
      <c r="M156" s="223"/>
      <c r="N156" s="223">
        <f t="shared" si="20"/>
        <v>1940</v>
      </c>
      <c r="O156" s="211"/>
      <c r="P156" s="211"/>
      <c r="Q156" s="211"/>
      <c r="R156" s="142"/>
      <c r="T156" s="143" t="s">
        <v>5</v>
      </c>
      <c r="U156" s="40" t="s">
        <v>42</v>
      </c>
      <c r="V156" s="144">
        <v>0</v>
      </c>
      <c r="W156" s="144">
        <f t="shared" si="21"/>
        <v>0</v>
      </c>
      <c r="X156" s="144">
        <v>0.0012</v>
      </c>
      <c r="Y156" s="144">
        <f t="shared" si="22"/>
        <v>0.005999999999999999</v>
      </c>
      <c r="Z156" s="144">
        <v>0</v>
      </c>
      <c r="AA156" s="145">
        <f t="shared" si="23"/>
        <v>0</v>
      </c>
      <c r="AR156" s="17" t="s">
        <v>378</v>
      </c>
      <c r="AT156" s="17" t="s">
        <v>323</v>
      </c>
      <c r="AU156" s="17" t="s">
        <v>150</v>
      </c>
      <c r="AY156" s="17" t="s">
        <v>187</v>
      </c>
      <c r="BE156" s="146">
        <f t="shared" si="24"/>
        <v>1940</v>
      </c>
      <c r="BF156" s="146">
        <f t="shared" si="25"/>
        <v>0</v>
      </c>
      <c r="BG156" s="146">
        <f t="shared" si="26"/>
        <v>0</v>
      </c>
      <c r="BH156" s="146">
        <f t="shared" si="27"/>
        <v>0</v>
      </c>
      <c r="BI156" s="146">
        <f t="shared" si="28"/>
        <v>0</v>
      </c>
      <c r="BJ156" s="17" t="s">
        <v>85</v>
      </c>
      <c r="BK156" s="146">
        <f t="shared" si="29"/>
        <v>1940</v>
      </c>
      <c r="BL156" s="17" t="s">
        <v>250</v>
      </c>
      <c r="BM156" s="17" t="s">
        <v>965</v>
      </c>
    </row>
    <row r="157" spans="2:65" s="1" customFormat="1" ht="31.5" customHeight="1">
      <c r="B157" s="137"/>
      <c r="C157" s="138" t="s">
        <v>402</v>
      </c>
      <c r="D157" s="138" t="s">
        <v>188</v>
      </c>
      <c r="E157" s="139" t="s">
        <v>966</v>
      </c>
      <c r="F157" s="210" t="s">
        <v>967</v>
      </c>
      <c r="G157" s="210"/>
      <c r="H157" s="210"/>
      <c r="I157" s="210"/>
      <c r="J157" s="140" t="s">
        <v>204</v>
      </c>
      <c r="K157" s="141">
        <v>2</v>
      </c>
      <c r="L157" s="211">
        <v>450</v>
      </c>
      <c r="M157" s="211"/>
      <c r="N157" s="211">
        <f t="shared" si="20"/>
        <v>900</v>
      </c>
      <c r="O157" s="211"/>
      <c r="P157" s="211"/>
      <c r="Q157" s="211"/>
      <c r="R157" s="142"/>
      <c r="T157" s="143" t="s">
        <v>5</v>
      </c>
      <c r="U157" s="40" t="s">
        <v>42</v>
      </c>
      <c r="V157" s="144">
        <v>2.915</v>
      </c>
      <c r="W157" s="144">
        <f t="shared" si="21"/>
        <v>5.83</v>
      </c>
      <c r="X157" s="144">
        <v>0</v>
      </c>
      <c r="Y157" s="144">
        <f t="shared" si="22"/>
        <v>0</v>
      </c>
      <c r="Z157" s="144">
        <v>0</v>
      </c>
      <c r="AA157" s="145">
        <f t="shared" si="23"/>
        <v>0</v>
      </c>
      <c r="AR157" s="17" t="s">
        <v>250</v>
      </c>
      <c r="AT157" s="17" t="s">
        <v>188</v>
      </c>
      <c r="AU157" s="17" t="s">
        <v>150</v>
      </c>
      <c r="AY157" s="17" t="s">
        <v>187</v>
      </c>
      <c r="BE157" s="146">
        <f t="shared" si="24"/>
        <v>900</v>
      </c>
      <c r="BF157" s="146">
        <f t="shared" si="25"/>
        <v>0</v>
      </c>
      <c r="BG157" s="146">
        <f t="shared" si="26"/>
        <v>0</v>
      </c>
      <c r="BH157" s="146">
        <f t="shared" si="27"/>
        <v>0</v>
      </c>
      <c r="BI157" s="146">
        <f t="shared" si="28"/>
        <v>0</v>
      </c>
      <c r="BJ157" s="17" t="s">
        <v>85</v>
      </c>
      <c r="BK157" s="146">
        <f t="shared" si="29"/>
        <v>900</v>
      </c>
      <c r="BL157" s="17" t="s">
        <v>250</v>
      </c>
      <c r="BM157" s="17" t="s">
        <v>968</v>
      </c>
    </row>
    <row r="158" spans="2:65" s="1" customFormat="1" ht="31.5" customHeight="1">
      <c r="B158" s="137"/>
      <c r="C158" s="150" t="s">
        <v>406</v>
      </c>
      <c r="D158" s="150" t="s">
        <v>323</v>
      </c>
      <c r="E158" s="151" t="s">
        <v>969</v>
      </c>
      <c r="F158" s="222" t="s">
        <v>970</v>
      </c>
      <c r="G158" s="222"/>
      <c r="H158" s="222"/>
      <c r="I158" s="222"/>
      <c r="J158" s="152" t="s">
        <v>204</v>
      </c>
      <c r="K158" s="153">
        <v>2</v>
      </c>
      <c r="L158" s="223">
        <v>188</v>
      </c>
      <c r="M158" s="223"/>
      <c r="N158" s="223">
        <f t="shared" si="20"/>
        <v>376</v>
      </c>
      <c r="O158" s="211"/>
      <c r="P158" s="211"/>
      <c r="Q158" s="211"/>
      <c r="R158" s="142"/>
      <c r="T158" s="143" t="s">
        <v>5</v>
      </c>
      <c r="U158" s="40" t="s">
        <v>42</v>
      </c>
      <c r="V158" s="144">
        <v>0</v>
      </c>
      <c r="W158" s="144">
        <f t="shared" si="21"/>
        <v>0</v>
      </c>
      <c r="X158" s="144">
        <v>0.00015</v>
      </c>
      <c r="Y158" s="144">
        <f t="shared" si="22"/>
        <v>0.0003</v>
      </c>
      <c r="Z158" s="144">
        <v>0</v>
      </c>
      <c r="AA158" s="145">
        <f t="shared" si="23"/>
        <v>0</v>
      </c>
      <c r="AR158" s="17" t="s">
        <v>378</v>
      </c>
      <c r="AT158" s="17" t="s">
        <v>323</v>
      </c>
      <c r="AU158" s="17" t="s">
        <v>150</v>
      </c>
      <c r="AY158" s="17" t="s">
        <v>187</v>
      </c>
      <c r="BE158" s="146">
        <f t="shared" si="24"/>
        <v>376</v>
      </c>
      <c r="BF158" s="146">
        <f t="shared" si="25"/>
        <v>0</v>
      </c>
      <c r="BG158" s="146">
        <f t="shared" si="26"/>
        <v>0</v>
      </c>
      <c r="BH158" s="146">
        <f t="shared" si="27"/>
        <v>0</v>
      </c>
      <c r="BI158" s="146">
        <f t="shared" si="28"/>
        <v>0</v>
      </c>
      <c r="BJ158" s="17" t="s">
        <v>85</v>
      </c>
      <c r="BK158" s="146">
        <f t="shared" si="29"/>
        <v>376</v>
      </c>
      <c r="BL158" s="17" t="s">
        <v>250</v>
      </c>
      <c r="BM158" s="17" t="s">
        <v>971</v>
      </c>
    </row>
    <row r="159" spans="2:65" s="1" customFormat="1" ht="31.5" customHeight="1">
      <c r="B159" s="137"/>
      <c r="C159" s="138" t="s">
        <v>410</v>
      </c>
      <c r="D159" s="138" t="s">
        <v>188</v>
      </c>
      <c r="E159" s="139" t="s">
        <v>954</v>
      </c>
      <c r="F159" s="210" t="s">
        <v>955</v>
      </c>
      <c r="G159" s="210"/>
      <c r="H159" s="210"/>
      <c r="I159" s="210"/>
      <c r="J159" s="140" t="s">
        <v>217</v>
      </c>
      <c r="K159" s="141">
        <v>0.005</v>
      </c>
      <c r="L159" s="211">
        <v>972.23</v>
      </c>
      <c r="M159" s="211"/>
      <c r="N159" s="211">
        <f t="shared" si="20"/>
        <v>4.86</v>
      </c>
      <c r="O159" s="211"/>
      <c r="P159" s="211"/>
      <c r="Q159" s="211"/>
      <c r="R159" s="142"/>
      <c r="T159" s="143" t="s">
        <v>5</v>
      </c>
      <c r="U159" s="40" t="s">
        <v>42</v>
      </c>
      <c r="V159" s="144">
        <v>3.327</v>
      </c>
      <c r="W159" s="144">
        <f t="shared" si="21"/>
        <v>0.016635</v>
      </c>
      <c r="X159" s="144">
        <v>0</v>
      </c>
      <c r="Y159" s="144">
        <f t="shared" si="22"/>
        <v>0</v>
      </c>
      <c r="Z159" s="144">
        <v>0</v>
      </c>
      <c r="AA159" s="145">
        <f t="shared" si="23"/>
        <v>0</v>
      </c>
      <c r="AR159" s="17" t="s">
        <v>250</v>
      </c>
      <c r="AT159" s="17" t="s">
        <v>188</v>
      </c>
      <c r="AU159" s="17" t="s">
        <v>150</v>
      </c>
      <c r="AY159" s="17" t="s">
        <v>187</v>
      </c>
      <c r="BE159" s="146">
        <f t="shared" si="24"/>
        <v>4.86</v>
      </c>
      <c r="BF159" s="146">
        <f t="shared" si="25"/>
        <v>0</v>
      </c>
      <c r="BG159" s="146">
        <f t="shared" si="26"/>
        <v>0</v>
      </c>
      <c r="BH159" s="146">
        <f t="shared" si="27"/>
        <v>0</v>
      </c>
      <c r="BI159" s="146">
        <f t="shared" si="28"/>
        <v>0</v>
      </c>
      <c r="BJ159" s="17" t="s">
        <v>85</v>
      </c>
      <c r="BK159" s="146">
        <f t="shared" si="29"/>
        <v>4.86</v>
      </c>
      <c r="BL159" s="17" t="s">
        <v>250</v>
      </c>
      <c r="BM159" s="17" t="s">
        <v>972</v>
      </c>
    </row>
    <row r="160" spans="2:65" s="1" customFormat="1" ht="31.5" customHeight="1">
      <c r="B160" s="137"/>
      <c r="C160" s="138" t="s">
        <v>414</v>
      </c>
      <c r="D160" s="138" t="s">
        <v>188</v>
      </c>
      <c r="E160" s="139" t="s">
        <v>957</v>
      </c>
      <c r="F160" s="210" t="s">
        <v>958</v>
      </c>
      <c r="G160" s="210"/>
      <c r="H160" s="210"/>
      <c r="I160" s="210"/>
      <c r="J160" s="140" t="s">
        <v>217</v>
      </c>
      <c r="K160" s="141">
        <v>0.005</v>
      </c>
      <c r="L160" s="211">
        <v>406.19</v>
      </c>
      <c r="M160" s="211"/>
      <c r="N160" s="211">
        <f t="shared" si="20"/>
        <v>2.03</v>
      </c>
      <c r="O160" s="211"/>
      <c r="P160" s="211"/>
      <c r="Q160" s="211"/>
      <c r="R160" s="142"/>
      <c r="T160" s="143" t="s">
        <v>5</v>
      </c>
      <c r="U160" s="147" t="s">
        <v>42</v>
      </c>
      <c r="V160" s="148">
        <v>1.39</v>
      </c>
      <c r="W160" s="148">
        <f t="shared" si="21"/>
        <v>0.00695</v>
      </c>
      <c r="X160" s="148">
        <v>0</v>
      </c>
      <c r="Y160" s="148">
        <f t="shared" si="22"/>
        <v>0</v>
      </c>
      <c r="Z160" s="148">
        <v>0</v>
      </c>
      <c r="AA160" s="149">
        <f t="shared" si="23"/>
        <v>0</v>
      </c>
      <c r="AR160" s="17" t="s">
        <v>250</v>
      </c>
      <c r="AT160" s="17" t="s">
        <v>188</v>
      </c>
      <c r="AU160" s="17" t="s">
        <v>150</v>
      </c>
      <c r="AY160" s="17" t="s">
        <v>187</v>
      </c>
      <c r="BE160" s="146">
        <f t="shared" si="24"/>
        <v>2.03</v>
      </c>
      <c r="BF160" s="146">
        <f t="shared" si="25"/>
        <v>0</v>
      </c>
      <c r="BG160" s="146">
        <f t="shared" si="26"/>
        <v>0</v>
      </c>
      <c r="BH160" s="146">
        <f t="shared" si="27"/>
        <v>0</v>
      </c>
      <c r="BI160" s="146">
        <f t="shared" si="28"/>
        <v>0</v>
      </c>
      <c r="BJ160" s="17" t="s">
        <v>85</v>
      </c>
      <c r="BK160" s="146">
        <f t="shared" si="29"/>
        <v>2.03</v>
      </c>
      <c r="BL160" s="17" t="s">
        <v>250</v>
      </c>
      <c r="BM160" s="17" t="s">
        <v>973</v>
      </c>
    </row>
    <row r="161" spans="2:18" s="1" customFormat="1" ht="6.95" customHeight="1"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7"/>
    </row>
  </sheetData>
  <mergeCells count="176">
    <mergeCell ref="H1:K1"/>
    <mergeCell ref="S2:AC2"/>
    <mergeCell ref="F160:I160"/>
    <mergeCell ref="L160:M160"/>
    <mergeCell ref="N160:Q160"/>
    <mergeCell ref="N116:Q116"/>
    <mergeCell ref="N117:Q117"/>
    <mergeCell ref="N118:Q118"/>
    <mergeCell ref="N123:Q123"/>
    <mergeCell ref="N125:Q125"/>
    <mergeCell ref="N126:Q126"/>
    <mergeCell ref="N145:Q145"/>
    <mergeCell ref="N154:Q154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2:I122"/>
    <mergeCell ref="L122:M122"/>
    <mergeCell ref="N122:Q122"/>
    <mergeCell ref="F124:I124"/>
    <mergeCell ref="L124:M124"/>
    <mergeCell ref="N124:Q124"/>
    <mergeCell ref="F127:I127"/>
    <mergeCell ref="L127:M127"/>
    <mergeCell ref="N127:Q127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145</v>
      </c>
      <c r="G1" s="13"/>
      <c r="H1" s="221" t="s">
        <v>146</v>
      </c>
      <c r="I1" s="221"/>
      <c r="J1" s="221"/>
      <c r="K1" s="221"/>
      <c r="L1" s="13" t="s">
        <v>147</v>
      </c>
      <c r="M1" s="11"/>
      <c r="N1" s="11"/>
      <c r="O1" s="12" t="s">
        <v>148</v>
      </c>
      <c r="P1" s="11"/>
      <c r="Q1" s="11"/>
      <c r="R1" s="11"/>
      <c r="S1" s="13" t="s">
        <v>149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54" t="s">
        <v>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150</v>
      </c>
    </row>
    <row r="4" spans="2:46" ht="36.95" customHeight="1">
      <c r="B4" s="21"/>
      <c r="C4" s="156" t="s">
        <v>151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17</v>
      </c>
      <c r="E6" s="24"/>
      <c r="F6" s="191" t="str">
        <f>'Rekapitulace stavby'!K6</f>
        <v>Přístavba garáže hasičské zbrojnice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4"/>
      <c r="R6" s="22"/>
    </row>
    <row r="7" spans="2:18" s="1" customFormat="1" ht="32.85" customHeight="1">
      <c r="B7" s="31"/>
      <c r="C7" s="32"/>
      <c r="D7" s="27" t="s">
        <v>152</v>
      </c>
      <c r="E7" s="32"/>
      <c r="F7" s="160" t="s">
        <v>974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2"/>
      <c r="R7" s="33"/>
    </row>
    <row r="8" spans="2:18" s="1" customFormat="1" ht="14.4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85</v>
      </c>
      <c r="P8" s="32"/>
      <c r="Q8" s="32"/>
      <c r="R8" s="33"/>
    </row>
    <row r="9" spans="2:18" s="1" customFormat="1" ht="14.4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4" t="str">
        <f>'Rekapitulace stavby'!AN8</f>
        <v>10. 1. 2017</v>
      </c>
      <c r="P9" s="194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8" t="s">
        <v>5</v>
      </c>
      <c r="P11" s="158"/>
      <c r="Q11" s="32"/>
      <c r="R11" s="33"/>
    </row>
    <row r="12" spans="2:18" s="1" customFormat="1" ht="18" customHeight="1">
      <c r="B12" s="31"/>
      <c r="C12" s="32"/>
      <c r="D12" s="32"/>
      <c r="E12" s="26" t="s">
        <v>27</v>
      </c>
      <c r="F12" s="32"/>
      <c r="G12" s="32"/>
      <c r="H12" s="32"/>
      <c r="I12" s="32"/>
      <c r="J12" s="32"/>
      <c r="K12" s="32"/>
      <c r="L12" s="32"/>
      <c r="M12" s="28" t="s">
        <v>28</v>
      </c>
      <c r="N12" s="32"/>
      <c r="O12" s="158" t="s">
        <v>5</v>
      </c>
      <c r="P12" s="158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29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8" t="str">
        <f>IF('Rekapitulace stavby'!AN13="","",'Rekapitulace stavby'!AN13)</f>
        <v/>
      </c>
      <c r="P14" s="158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28</v>
      </c>
      <c r="N15" s="32"/>
      <c r="O15" s="158" t="str">
        <f>IF('Rekapitulace stavby'!AN14="","",'Rekapitulace stavby'!AN14)</f>
        <v/>
      </c>
      <c r="P15" s="158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31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8" t="s">
        <v>5</v>
      </c>
      <c r="P17" s="158"/>
      <c r="Q17" s="32"/>
      <c r="R17" s="33"/>
    </row>
    <row r="18" spans="2:18" s="1" customFormat="1" ht="18" customHeight="1">
      <c r="B18" s="31"/>
      <c r="C18" s="32"/>
      <c r="D18" s="32"/>
      <c r="E18" s="26" t="s">
        <v>32</v>
      </c>
      <c r="F18" s="32"/>
      <c r="G18" s="32"/>
      <c r="H18" s="32"/>
      <c r="I18" s="32"/>
      <c r="J18" s="32"/>
      <c r="K18" s="32"/>
      <c r="L18" s="32"/>
      <c r="M18" s="28" t="s">
        <v>28</v>
      </c>
      <c r="N18" s="32"/>
      <c r="O18" s="158" t="s">
        <v>5</v>
      </c>
      <c r="P18" s="15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34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8" t="s">
        <v>5</v>
      </c>
      <c r="P20" s="158"/>
      <c r="Q20" s="32"/>
      <c r="R20" s="33"/>
    </row>
    <row r="21" spans="2:18" s="1" customFormat="1" ht="18" customHeight="1">
      <c r="B21" s="31"/>
      <c r="C21" s="32"/>
      <c r="D21" s="32"/>
      <c r="E21" s="26" t="s">
        <v>35</v>
      </c>
      <c r="F21" s="32"/>
      <c r="G21" s="32"/>
      <c r="H21" s="32"/>
      <c r="I21" s="32"/>
      <c r="J21" s="32"/>
      <c r="K21" s="32"/>
      <c r="L21" s="32"/>
      <c r="M21" s="28" t="s">
        <v>28</v>
      </c>
      <c r="N21" s="32"/>
      <c r="O21" s="158" t="s">
        <v>5</v>
      </c>
      <c r="P21" s="15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20" customHeight="1">
      <c r="B24" s="31"/>
      <c r="C24" s="32"/>
      <c r="D24" s="32"/>
      <c r="E24" s="161" t="s">
        <v>154</v>
      </c>
      <c r="F24" s="161"/>
      <c r="G24" s="161"/>
      <c r="H24" s="161"/>
      <c r="I24" s="161"/>
      <c r="J24" s="161"/>
      <c r="K24" s="161"/>
      <c r="L24" s="161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155</v>
      </c>
      <c r="E27" s="32"/>
      <c r="F27" s="32"/>
      <c r="G27" s="32"/>
      <c r="H27" s="32"/>
      <c r="I27" s="32"/>
      <c r="J27" s="32"/>
      <c r="K27" s="32"/>
      <c r="L27" s="32"/>
      <c r="M27" s="162">
        <f>N88</f>
        <v>97320.92</v>
      </c>
      <c r="N27" s="162"/>
      <c r="O27" s="162"/>
      <c r="P27" s="162"/>
      <c r="Q27" s="32"/>
      <c r="R27" s="33"/>
    </row>
    <row r="28" spans="2:18" s="1" customFormat="1" ht="14.45" customHeight="1">
      <c r="B28" s="31"/>
      <c r="C28" s="32"/>
      <c r="D28" s="30" t="s">
        <v>156</v>
      </c>
      <c r="E28" s="32"/>
      <c r="F28" s="32"/>
      <c r="G28" s="32"/>
      <c r="H28" s="32"/>
      <c r="I28" s="32"/>
      <c r="J28" s="32"/>
      <c r="K28" s="32"/>
      <c r="L28" s="32"/>
      <c r="M28" s="162">
        <f>N94</f>
        <v>0</v>
      </c>
      <c r="N28" s="162"/>
      <c r="O28" s="162"/>
      <c r="P28" s="162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40</v>
      </c>
      <c r="E30" s="32"/>
      <c r="F30" s="32"/>
      <c r="G30" s="32"/>
      <c r="H30" s="32"/>
      <c r="I30" s="32"/>
      <c r="J30" s="32"/>
      <c r="K30" s="32"/>
      <c r="L30" s="32"/>
      <c r="M30" s="195">
        <f>ROUND(M27+M28,2)</f>
        <v>97320.92</v>
      </c>
      <c r="N30" s="193"/>
      <c r="O30" s="193"/>
      <c r="P30" s="19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41</v>
      </c>
      <c r="E32" s="38" t="s">
        <v>42</v>
      </c>
      <c r="F32" s="39">
        <v>0.21</v>
      </c>
      <c r="G32" s="104" t="s">
        <v>43</v>
      </c>
      <c r="H32" s="196">
        <f>ROUND((SUM(BE94:BE95)+SUM(BE113:BE135)),2)</f>
        <v>97320.92</v>
      </c>
      <c r="I32" s="193"/>
      <c r="J32" s="193"/>
      <c r="K32" s="32"/>
      <c r="L32" s="32"/>
      <c r="M32" s="196">
        <f>ROUND(ROUND((SUM(BE94:BE95)+SUM(BE113:BE135)),2)*F32,2)</f>
        <v>20437.39</v>
      </c>
      <c r="N32" s="193"/>
      <c r="O32" s="193"/>
      <c r="P32" s="193"/>
      <c r="Q32" s="32"/>
      <c r="R32" s="33"/>
    </row>
    <row r="33" spans="2:18" s="1" customFormat="1" ht="14.45" customHeight="1">
      <c r="B33" s="31"/>
      <c r="C33" s="32"/>
      <c r="D33" s="32"/>
      <c r="E33" s="38" t="s">
        <v>44</v>
      </c>
      <c r="F33" s="39">
        <v>0.15</v>
      </c>
      <c r="G33" s="104" t="s">
        <v>43</v>
      </c>
      <c r="H33" s="196">
        <f>ROUND((SUM(BF94:BF95)+SUM(BF113:BF135)),2)</f>
        <v>0</v>
      </c>
      <c r="I33" s="193"/>
      <c r="J33" s="193"/>
      <c r="K33" s="32"/>
      <c r="L33" s="32"/>
      <c r="M33" s="196">
        <f>ROUND(ROUND((SUM(BF94:BF95)+SUM(BF113:BF135)),2)*F33,2)</f>
        <v>0</v>
      </c>
      <c r="N33" s="193"/>
      <c r="O33" s="193"/>
      <c r="P33" s="19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45</v>
      </c>
      <c r="F34" s="39">
        <v>0.21</v>
      </c>
      <c r="G34" s="104" t="s">
        <v>43</v>
      </c>
      <c r="H34" s="196">
        <f>ROUND((SUM(BG94:BG95)+SUM(BG113:BG135)),2)</f>
        <v>0</v>
      </c>
      <c r="I34" s="193"/>
      <c r="J34" s="193"/>
      <c r="K34" s="32"/>
      <c r="L34" s="32"/>
      <c r="M34" s="196">
        <v>0</v>
      </c>
      <c r="N34" s="193"/>
      <c r="O34" s="193"/>
      <c r="P34" s="19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46</v>
      </c>
      <c r="F35" s="39">
        <v>0.15</v>
      </c>
      <c r="G35" s="104" t="s">
        <v>43</v>
      </c>
      <c r="H35" s="196">
        <f>ROUND((SUM(BH94:BH95)+SUM(BH113:BH135)),2)</f>
        <v>0</v>
      </c>
      <c r="I35" s="193"/>
      <c r="J35" s="193"/>
      <c r="K35" s="32"/>
      <c r="L35" s="32"/>
      <c r="M35" s="196">
        <v>0</v>
      </c>
      <c r="N35" s="193"/>
      <c r="O35" s="193"/>
      <c r="P35" s="19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47</v>
      </c>
      <c r="F36" s="39">
        <v>0</v>
      </c>
      <c r="G36" s="104" t="s">
        <v>43</v>
      </c>
      <c r="H36" s="196">
        <f>ROUND((SUM(BI94:BI95)+SUM(BI113:BI135)),2)</f>
        <v>0</v>
      </c>
      <c r="I36" s="193"/>
      <c r="J36" s="193"/>
      <c r="K36" s="32"/>
      <c r="L36" s="32"/>
      <c r="M36" s="196">
        <v>0</v>
      </c>
      <c r="N36" s="193"/>
      <c r="O36" s="193"/>
      <c r="P36" s="19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48</v>
      </c>
      <c r="E38" s="71"/>
      <c r="F38" s="71"/>
      <c r="G38" s="106" t="s">
        <v>49</v>
      </c>
      <c r="H38" s="107" t="s">
        <v>50</v>
      </c>
      <c r="I38" s="71"/>
      <c r="J38" s="71"/>
      <c r="K38" s="71"/>
      <c r="L38" s="197">
        <f>SUM(M30:M36)</f>
        <v>117758.31</v>
      </c>
      <c r="M38" s="197"/>
      <c r="N38" s="197"/>
      <c r="O38" s="197"/>
      <c r="P38" s="198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3.5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3.5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3.5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3.5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56" t="s">
        <v>157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191" t="str">
        <f>F6</f>
        <v>Přístavba garáže hasičské zbrojnice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2"/>
      <c r="R78" s="33"/>
    </row>
    <row r="79" spans="2:18" s="1" customFormat="1" ht="36.95" customHeight="1">
      <c r="B79" s="31"/>
      <c r="C79" s="65" t="s">
        <v>152</v>
      </c>
      <c r="D79" s="32"/>
      <c r="E79" s="32"/>
      <c r="F79" s="172" t="str">
        <f>F7</f>
        <v>2017-001-08 - Podlaha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>Klecany čp.301</v>
      </c>
      <c r="G81" s="32"/>
      <c r="H81" s="32"/>
      <c r="I81" s="32"/>
      <c r="J81" s="32"/>
      <c r="K81" s="28" t="s">
        <v>23</v>
      </c>
      <c r="L81" s="32"/>
      <c r="M81" s="194" t="str">
        <f>IF(O9="","",O9)</f>
        <v>10. 1. 2017</v>
      </c>
      <c r="N81" s="194"/>
      <c r="O81" s="194"/>
      <c r="P81" s="19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25</v>
      </c>
      <c r="D83" s="32"/>
      <c r="E83" s="32"/>
      <c r="F83" s="26" t="str">
        <f>E12</f>
        <v>Město Klecany Do Klecánek 52/24 PSČ 250 67</v>
      </c>
      <c r="G83" s="32"/>
      <c r="H83" s="32"/>
      <c r="I83" s="32"/>
      <c r="J83" s="32"/>
      <c r="K83" s="28" t="s">
        <v>31</v>
      </c>
      <c r="L83" s="32"/>
      <c r="M83" s="158" t="str">
        <f>E18</f>
        <v>ASLB spol.s.r.o.Dětská 178, Praha 10</v>
      </c>
      <c r="N83" s="158"/>
      <c r="O83" s="158"/>
      <c r="P83" s="158"/>
      <c r="Q83" s="158"/>
      <c r="R83" s="33"/>
    </row>
    <row r="84" spans="2:18" s="1" customFormat="1" ht="14.45" customHeight="1">
      <c r="B84" s="31"/>
      <c r="C84" s="28" t="s">
        <v>29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34</v>
      </c>
      <c r="L84" s="32"/>
      <c r="M84" s="158" t="str">
        <f>E21</f>
        <v>Ing. Dana Mlejnková</v>
      </c>
      <c r="N84" s="158"/>
      <c r="O84" s="158"/>
      <c r="P84" s="158"/>
      <c r="Q84" s="158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199" t="s">
        <v>158</v>
      </c>
      <c r="D86" s="200"/>
      <c r="E86" s="200"/>
      <c r="F86" s="200"/>
      <c r="G86" s="200"/>
      <c r="H86" s="100"/>
      <c r="I86" s="100"/>
      <c r="J86" s="100"/>
      <c r="K86" s="100"/>
      <c r="L86" s="100"/>
      <c r="M86" s="100"/>
      <c r="N86" s="199" t="s">
        <v>159</v>
      </c>
      <c r="O86" s="200"/>
      <c r="P86" s="200"/>
      <c r="Q86" s="200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160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7">
        <f>N113</f>
        <v>97320.92</v>
      </c>
      <c r="O88" s="201"/>
      <c r="P88" s="201"/>
      <c r="Q88" s="201"/>
      <c r="R88" s="33"/>
      <c r="AU88" s="17" t="s">
        <v>161</v>
      </c>
    </row>
    <row r="89" spans="2:18" s="6" customFormat="1" ht="24.95" customHeight="1">
      <c r="B89" s="109"/>
      <c r="C89" s="110"/>
      <c r="D89" s="111" t="s">
        <v>168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2">
        <f>N114</f>
        <v>97320.92</v>
      </c>
      <c r="O89" s="203"/>
      <c r="P89" s="203"/>
      <c r="Q89" s="203"/>
      <c r="R89" s="112"/>
    </row>
    <row r="90" spans="2:18" s="7" customFormat="1" ht="19.9" customHeight="1">
      <c r="B90" s="113"/>
      <c r="C90" s="114"/>
      <c r="D90" s="115" t="s">
        <v>556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4">
        <f>N115</f>
        <v>540.11</v>
      </c>
      <c r="O90" s="205"/>
      <c r="P90" s="205"/>
      <c r="Q90" s="205"/>
      <c r="R90" s="116"/>
    </row>
    <row r="91" spans="2:18" s="7" customFormat="1" ht="19.9" customHeight="1">
      <c r="B91" s="113"/>
      <c r="C91" s="114"/>
      <c r="D91" s="115" t="s">
        <v>975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4">
        <f>N119</f>
        <v>5428.530000000002</v>
      </c>
      <c r="O91" s="205"/>
      <c r="P91" s="205"/>
      <c r="Q91" s="205"/>
      <c r="R91" s="116"/>
    </row>
    <row r="92" spans="2:18" s="7" customFormat="1" ht="19.9" customHeight="1">
      <c r="B92" s="113"/>
      <c r="C92" s="114"/>
      <c r="D92" s="115" t="s">
        <v>976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4">
        <f>N129</f>
        <v>91352.28</v>
      </c>
      <c r="O92" s="205"/>
      <c r="P92" s="205"/>
      <c r="Q92" s="205"/>
      <c r="R92" s="116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8" t="s">
        <v>172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01">
        <v>0</v>
      </c>
      <c r="O94" s="206"/>
      <c r="P94" s="206"/>
      <c r="Q94" s="206"/>
      <c r="R94" s="33"/>
      <c r="T94" s="117"/>
      <c r="U94" s="118" t="s">
        <v>41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9" t="s">
        <v>144</v>
      </c>
      <c r="D96" s="100"/>
      <c r="E96" s="100"/>
      <c r="F96" s="100"/>
      <c r="G96" s="100"/>
      <c r="H96" s="100"/>
      <c r="I96" s="100"/>
      <c r="J96" s="100"/>
      <c r="K96" s="100"/>
      <c r="L96" s="188">
        <f>ROUND(SUM(N88+N94),2)</f>
        <v>97320.92</v>
      </c>
      <c r="M96" s="188"/>
      <c r="N96" s="188"/>
      <c r="O96" s="188"/>
      <c r="P96" s="188"/>
      <c r="Q96" s="188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156" t="s">
        <v>173</v>
      </c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17</v>
      </c>
      <c r="D104" s="32"/>
      <c r="E104" s="32"/>
      <c r="F104" s="191" t="str">
        <f>F6</f>
        <v>Přístavba garáže hasičské zbrojnice</v>
      </c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32"/>
      <c r="R104" s="33"/>
    </row>
    <row r="105" spans="2:18" s="1" customFormat="1" ht="36.95" customHeight="1">
      <c r="B105" s="31"/>
      <c r="C105" s="65" t="s">
        <v>152</v>
      </c>
      <c r="D105" s="32"/>
      <c r="E105" s="32"/>
      <c r="F105" s="172" t="str">
        <f>F7</f>
        <v>2017-001-08 - Podlaha</v>
      </c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21</v>
      </c>
      <c r="D107" s="32"/>
      <c r="E107" s="32"/>
      <c r="F107" s="26" t="str">
        <f>F9</f>
        <v>Klecany čp.301</v>
      </c>
      <c r="G107" s="32"/>
      <c r="H107" s="32"/>
      <c r="I107" s="32"/>
      <c r="J107" s="32"/>
      <c r="K107" s="28" t="s">
        <v>23</v>
      </c>
      <c r="L107" s="32"/>
      <c r="M107" s="194" t="str">
        <f>IF(O9="","",O9)</f>
        <v>10. 1. 2017</v>
      </c>
      <c r="N107" s="194"/>
      <c r="O107" s="194"/>
      <c r="P107" s="194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3.5">
      <c r="B109" s="31"/>
      <c r="C109" s="28" t="s">
        <v>25</v>
      </c>
      <c r="D109" s="32"/>
      <c r="E109" s="32"/>
      <c r="F109" s="26" t="str">
        <f>E12</f>
        <v>Město Klecany Do Klecánek 52/24 PSČ 250 67</v>
      </c>
      <c r="G109" s="32"/>
      <c r="H109" s="32"/>
      <c r="I109" s="32"/>
      <c r="J109" s="32"/>
      <c r="K109" s="28" t="s">
        <v>31</v>
      </c>
      <c r="L109" s="32"/>
      <c r="M109" s="158" t="str">
        <f>E18</f>
        <v>ASLB spol.s.r.o.Dětská 178, Praha 10</v>
      </c>
      <c r="N109" s="158"/>
      <c r="O109" s="158"/>
      <c r="P109" s="158"/>
      <c r="Q109" s="158"/>
      <c r="R109" s="33"/>
    </row>
    <row r="110" spans="2:18" s="1" customFormat="1" ht="14.45" customHeight="1">
      <c r="B110" s="31"/>
      <c r="C110" s="28" t="s">
        <v>29</v>
      </c>
      <c r="D110" s="32"/>
      <c r="E110" s="32"/>
      <c r="F110" s="26" t="str">
        <f>IF(E15="","",E15)</f>
        <v xml:space="preserve"> </v>
      </c>
      <c r="G110" s="32"/>
      <c r="H110" s="32"/>
      <c r="I110" s="32"/>
      <c r="J110" s="32"/>
      <c r="K110" s="28" t="s">
        <v>34</v>
      </c>
      <c r="L110" s="32"/>
      <c r="M110" s="158" t="str">
        <f>E21</f>
        <v>Ing. Dana Mlejnková</v>
      </c>
      <c r="N110" s="158"/>
      <c r="O110" s="158"/>
      <c r="P110" s="158"/>
      <c r="Q110" s="158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174</v>
      </c>
      <c r="D112" s="121" t="s">
        <v>175</v>
      </c>
      <c r="E112" s="121" t="s">
        <v>59</v>
      </c>
      <c r="F112" s="207" t="s">
        <v>176</v>
      </c>
      <c r="G112" s="207"/>
      <c r="H112" s="207"/>
      <c r="I112" s="207"/>
      <c r="J112" s="121" t="s">
        <v>177</v>
      </c>
      <c r="K112" s="121" t="s">
        <v>178</v>
      </c>
      <c r="L112" s="208" t="s">
        <v>179</v>
      </c>
      <c r="M112" s="208"/>
      <c r="N112" s="207" t="s">
        <v>159</v>
      </c>
      <c r="O112" s="207"/>
      <c r="P112" s="207"/>
      <c r="Q112" s="209"/>
      <c r="R112" s="122"/>
      <c r="T112" s="72" t="s">
        <v>180</v>
      </c>
      <c r="U112" s="73" t="s">
        <v>41</v>
      </c>
      <c r="V112" s="73" t="s">
        <v>181</v>
      </c>
      <c r="W112" s="73" t="s">
        <v>182</v>
      </c>
      <c r="X112" s="73" t="s">
        <v>183</v>
      </c>
      <c r="Y112" s="73" t="s">
        <v>184</v>
      </c>
      <c r="Z112" s="73" t="s">
        <v>185</v>
      </c>
      <c r="AA112" s="74" t="s">
        <v>186</v>
      </c>
    </row>
    <row r="113" spans="2:63" s="1" customFormat="1" ht="29.25" customHeight="1">
      <c r="B113" s="31"/>
      <c r="C113" s="76" t="s">
        <v>155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12">
        <f>BK113</f>
        <v>97320.92</v>
      </c>
      <c r="O113" s="213"/>
      <c r="P113" s="213"/>
      <c r="Q113" s="213"/>
      <c r="R113" s="33"/>
      <c r="T113" s="75"/>
      <c r="U113" s="47"/>
      <c r="V113" s="47"/>
      <c r="W113" s="123">
        <f>W114</f>
        <v>54.380385</v>
      </c>
      <c r="X113" s="47"/>
      <c r="Y113" s="123">
        <f>Y114</f>
        <v>0.9333708000000001</v>
      </c>
      <c r="Z113" s="47"/>
      <c r="AA113" s="124">
        <f>AA114</f>
        <v>0</v>
      </c>
      <c r="AT113" s="17" t="s">
        <v>76</v>
      </c>
      <c r="AU113" s="17" t="s">
        <v>161</v>
      </c>
      <c r="BK113" s="125">
        <f>BK114</f>
        <v>97320.92</v>
      </c>
    </row>
    <row r="114" spans="2:63" s="9" customFormat="1" ht="37.35" customHeight="1">
      <c r="B114" s="126"/>
      <c r="C114" s="127"/>
      <c r="D114" s="128" t="s">
        <v>168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14">
        <f>BK114</f>
        <v>97320.92</v>
      </c>
      <c r="O114" s="202"/>
      <c r="P114" s="202"/>
      <c r="Q114" s="202"/>
      <c r="R114" s="129"/>
      <c r="T114" s="130"/>
      <c r="U114" s="127"/>
      <c r="V114" s="127"/>
      <c r="W114" s="131">
        <f>W115+W119+W129</f>
        <v>54.380385</v>
      </c>
      <c r="X114" s="127"/>
      <c r="Y114" s="131">
        <f>Y115+Y119+Y129</f>
        <v>0.9333708000000001</v>
      </c>
      <c r="Z114" s="127"/>
      <c r="AA114" s="132">
        <f>AA115+AA119+AA129</f>
        <v>0</v>
      </c>
      <c r="AR114" s="133" t="s">
        <v>150</v>
      </c>
      <c r="AT114" s="134" t="s">
        <v>76</v>
      </c>
      <c r="AU114" s="134" t="s">
        <v>77</v>
      </c>
      <c r="AY114" s="133" t="s">
        <v>187</v>
      </c>
      <c r="BK114" s="135">
        <f>BK115+BK119+BK129</f>
        <v>97320.92</v>
      </c>
    </row>
    <row r="115" spans="2:63" s="9" customFormat="1" ht="19.9" customHeight="1">
      <c r="B115" s="126"/>
      <c r="C115" s="127"/>
      <c r="D115" s="136" t="s">
        <v>556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5">
        <f>BK115</f>
        <v>540.11</v>
      </c>
      <c r="O115" s="216"/>
      <c r="P115" s="216"/>
      <c r="Q115" s="216"/>
      <c r="R115" s="129"/>
      <c r="T115" s="130"/>
      <c r="U115" s="127"/>
      <c r="V115" s="127"/>
      <c r="W115" s="131">
        <f>SUM(W116:W118)</f>
        <v>0.6276240000000001</v>
      </c>
      <c r="X115" s="127"/>
      <c r="Y115" s="131">
        <f>SUM(Y116:Y118)</f>
        <v>0.011850000000000001</v>
      </c>
      <c r="Z115" s="127"/>
      <c r="AA115" s="132">
        <f>SUM(AA116:AA118)</f>
        <v>0</v>
      </c>
      <c r="AR115" s="133" t="s">
        <v>150</v>
      </c>
      <c r="AT115" s="134" t="s">
        <v>76</v>
      </c>
      <c r="AU115" s="134" t="s">
        <v>85</v>
      </c>
      <c r="AY115" s="133" t="s">
        <v>187</v>
      </c>
      <c r="BK115" s="135">
        <f>SUM(BK116:BK118)</f>
        <v>540.11</v>
      </c>
    </row>
    <row r="116" spans="2:65" s="1" customFormat="1" ht="44.25" customHeight="1">
      <c r="B116" s="137"/>
      <c r="C116" s="138" t="s">
        <v>85</v>
      </c>
      <c r="D116" s="138" t="s">
        <v>188</v>
      </c>
      <c r="E116" s="139" t="s">
        <v>977</v>
      </c>
      <c r="F116" s="210" t="s">
        <v>978</v>
      </c>
      <c r="G116" s="210"/>
      <c r="H116" s="210"/>
      <c r="I116" s="210"/>
      <c r="J116" s="140" t="s">
        <v>191</v>
      </c>
      <c r="K116" s="141">
        <v>3.95</v>
      </c>
      <c r="L116" s="211">
        <v>132.97</v>
      </c>
      <c r="M116" s="211"/>
      <c r="N116" s="211">
        <f>ROUND(L116*K116,2)</f>
        <v>525.23</v>
      </c>
      <c r="O116" s="211"/>
      <c r="P116" s="211"/>
      <c r="Q116" s="211"/>
      <c r="R116" s="142"/>
      <c r="T116" s="143" t="s">
        <v>5</v>
      </c>
      <c r="U116" s="40" t="s">
        <v>42</v>
      </c>
      <c r="V116" s="144">
        <v>0.15</v>
      </c>
      <c r="W116" s="144">
        <f>V116*K116</f>
        <v>0.5925</v>
      </c>
      <c r="X116" s="144">
        <v>0.003</v>
      </c>
      <c r="Y116" s="144">
        <f>X116*K116</f>
        <v>0.011850000000000001</v>
      </c>
      <c r="Z116" s="144">
        <v>0</v>
      </c>
      <c r="AA116" s="145">
        <f>Z116*K116</f>
        <v>0</v>
      </c>
      <c r="AR116" s="17" t="s">
        <v>250</v>
      </c>
      <c r="AT116" s="17" t="s">
        <v>188</v>
      </c>
      <c r="AU116" s="17" t="s">
        <v>150</v>
      </c>
      <c r="AY116" s="17" t="s">
        <v>187</v>
      </c>
      <c r="BE116" s="146">
        <f>IF(U116="základní",N116,0)</f>
        <v>525.23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85</v>
      </c>
      <c r="BK116" s="146">
        <f>ROUND(L116*K116,2)</f>
        <v>525.23</v>
      </c>
      <c r="BL116" s="17" t="s">
        <v>250</v>
      </c>
      <c r="BM116" s="17" t="s">
        <v>979</v>
      </c>
    </row>
    <row r="117" spans="2:65" s="1" customFormat="1" ht="31.5" customHeight="1">
      <c r="B117" s="137"/>
      <c r="C117" s="138" t="s">
        <v>150</v>
      </c>
      <c r="D117" s="138" t="s">
        <v>188</v>
      </c>
      <c r="E117" s="139" t="s">
        <v>678</v>
      </c>
      <c r="F117" s="210" t="s">
        <v>679</v>
      </c>
      <c r="G117" s="210"/>
      <c r="H117" s="210"/>
      <c r="I117" s="210"/>
      <c r="J117" s="140" t="s">
        <v>217</v>
      </c>
      <c r="K117" s="141">
        <v>0.012</v>
      </c>
      <c r="L117" s="211">
        <v>842.1</v>
      </c>
      <c r="M117" s="211"/>
      <c r="N117" s="211">
        <f>ROUND(L117*K117,2)</f>
        <v>10.11</v>
      </c>
      <c r="O117" s="211"/>
      <c r="P117" s="211"/>
      <c r="Q117" s="211"/>
      <c r="R117" s="142"/>
      <c r="T117" s="143" t="s">
        <v>5</v>
      </c>
      <c r="U117" s="40" t="s">
        <v>42</v>
      </c>
      <c r="V117" s="144">
        <v>1.567</v>
      </c>
      <c r="W117" s="144">
        <f>V117*K117</f>
        <v>0.018804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250</v>
      </c>
      <c r="AT117" s="17" t="s">
        <v>188</v>
      </c>
      <c r="AU117" s="17" t="s">
        <v>150</v>
      </c>
      <c r="AY117" s="17" t="s">
        <v>187</v>
      </c>
      <c r="BE117" s="146">
        <f>IF(U117="základní",N117,0)</f>
        <v>10.11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85</v>
      </c>
      <c r="BK117" s="146">
        <f>ROUND(L117*K117,2)</f>
        <v>10.11</v>
      </c>
      <c r="BL117" s="17" t="s">
        <v>250</v>
      </c>
      <c r="BM117" s="17" t="s">
        <v>980</v>
      </c>
    </row>
    <row r="118" spans="2:65" s="1" customFormat="1" ht="31.5" customHeight="1">
      <c r="B118" s="137"/>
      <c r="C118" s="138" t="s">
        <v>198</v>
      </c>
      <c r="D118" s="138" t="s">
        <v>188</v>
      </c>
      <c r="E118" s="139" t="s">
        <v>681</v>
      </c>
      <c r="F118" s="210" t="s">
        <v>682</v>
      </c>
      <c r="G118" s="210"/>
      <c r="H118" s="210"/>
      <c r="I118" s="210"/>
      <c r="J118" s="140" t="s">
        <v>217</v>
      </c>
      <c r="K118" s="141">
        <v>0.012</v>
      </c>
      <c r="L118" s="211">
        <v>397.42</v>
      </c>
      <c r="M118" s="211"/>
      <c r="N118" s="211">
        <f>ROUND(L118*K118,2)</f>
        <v>4.77</v>
      </c>
      <c r="O118" s="211"/>
      <c r="P118" s="211"/>
      <c r="Q118" s="211"/>
      <c r="R118" s="142"/>
      <c r="T118" s="143" t="s">
        <v>5</v>
      </c>
      <c r="U118" s="40" t="s">
        <v>42</v>
      </c>
      <c r="V118" s="144">
        <v>1.36</v>
      </c>
      <c r="W118" s="144">
        <f>V118*K118</f>
        <v>0.01632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250</v>
      </c>
      <c r="AT118" s="17" t="s">
        <v>188</v>
      </c>
      <c r="AU118" s="17" t="s">
        <v>150</v>
      </c>
      <c r="AY118" s="17" t="s">
        <v>187</v>
      </c>
      <c r="BE118" s="146">
        <f>IF(U118="základní",N118,0)</f>
        <v>4.77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85</v>
      </c>
      <c r="BK118" s="146">
        <f>ROUND(L118*K118,2)</f>
        <v>4.77</v>
      </c>
      <c r="BL118" s="17" t="s">
        <v>250</v>
      </c>
      <c r="BM118" s="17" t="s">
        <v>981</v>
      </c>
    </row>
    <row r="119" spans="2:63" s="9" customFormat="1" ht="29.85" customHeight="1">
      <c r="B119" s="126"/>
      <c r="C119" s="127"/>
      <c r="D119" s="136" t="s">
        <v>975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7">
        <f>BK119</f>
        <v>5428.530000000002</v>
      </c>
      <c r="O119" s="218"/>
      <c r="P119" s="218"/>
      <c r="Q119" s="218"/>
      <c r="R119" s="129"/>
      <c r="T119" s="130"/>
      <c r="U119" s="127"/>
      <c r="V119" s="127"/>
      <c r="W119" s="131">
        <f>SUM(W120:W128)</f>
        <v>5.094314000000001</v>
      </c>
      <c r="X119" s="127"/>
      <c r="Y119" s="131">
        <f>SUM(Y120:Y128)</f>
        <v>0.1482687</v>
      </c>
      <c r="Z119" s="127"/>
      <c r="AA119" s="132">
        <f>SUM(AA120:AA128)</f>
        <v>0</v>
      </c>
      <c r="AR119" s="133" t="s">
        <v>150</v>
      </c>
      <c r="AT119" s="134" t="s">
        <v>76</v>
      </c>
      <c r="AU119" s="134" t="s">
        <v>85</v>
      </c>
      <c r="AY119" s="133" t="s">
        <v>187</v>
      </c>
      <c r="BK119" s="135">
        <f>SUM(BK120:BK128)</f>
        <v>5428.530000000002</v>
      </c>
    </row>
    <row r="120" spans="2:65" s="1" customFormat="1" ht="31.5" customHeight="1">
      <c r="B120" s="137"/>
      <c r="C120" s="138" t="s">
        <v>192</v>
      </c>
      <c r="D120" s="138" t="s">
        <v>188</v>
      </c>
      <c r="E120" s="139" t="s">
        <v>982</v>
      </c>
      <c r="F120" s="210" t="s">
        <v>983</v>
      </c>
      <c r="G120" s="210"/>
      <c r="H120" s="210"/>
      <c r="I120" s="210"/>
      <c r="J120" s="140" t="s">
        <v>196</v>
      </c>
      <c r="K120" s="141">
        <v>3.24</v>
      </c>
      <c r="L120" s="211">
        <v>61.42</v>
      </c>
      <c r="M120" s="211"/>
      <c r="N120" s="211">
        <f aca="true" t="shared" si="0" ref="N120:N128">ROUND(L120*K120,2)</f>
        <v>199</v>
      </c>
      <c r="O120" s="211"/>
      <c r="P120" s="211"/>
      <c r="Q120" s="211"/>
      <c r="R120" s="142"/>
      <c r="T120" s="143" t="s">
        <v>5</v>
      </c>
      <c r="U120" s="40" t="s">
        <v>42</v>
      </c>
      <c r="V120" s="144">
        <v>0.161</v>
      </c>
      <c r="W120" s="144">
        <f aca="true" t="shared" si="1" ref="W120:W128">V120*K120</f>
        <v>0.52164</v>
      </c>
      <c r="X120" s="144">
        <v>0.0003225</v>
      </c>
      <c r="Y120" s="144">
        <f aca="true" t="shared" si="2" ref="Y120:Y128">X120*K120</f>
        <v>0.0010449</v>
      </c>
      <c r="Z120" s="144">
        <v>0</v>
      </c>
      <c r="AA120" s="145">
        <f aca="true" t="shared" si="3" ref="AA120:AA128">Z120*K120</f>
        <v>0</v>
      </c>
      <c r="AR120" s="17" t="s">
        <v>250</v>
      </c>
      <c r="AT120" s="17" t="s">
        <v>188</v>
      </c>
      <c r="AU120" s="17" t="s">
        <v>150</v>
      </c>
      <c r="AY120" s="17" t="s">
        <v>187</v>
      </c>
      <c r="BE120" s="146">
        <f aca="true" t="shared" si="4" ref="BE120:BE128">IF(U120="základní",N120,0)</f>
        <v>199</v>
      </c>
      <c r="BF120" s="146">
        <f aca="true" t="shared" si="5" ref="BF120:BF128">IF(U120="snížená",N120,0)</f>
        <v>0</v>
      </c>
      <c r="BG120" s="146">
        <f aca="true" t="shared" si="6" ref="BG120:BG128">IF(U120="zákl. přenesená",N120,0)</f>
        <v>0</v>
      </c>
      <c r="BH120" s="146">
        <f aca="true" t="shared" si="7" ref="BH120:BH128">IF(U120="sníž. přenesená",N120,0)</f>
        <v>0</v>
      </c>
      <c r="BI120" s="146">
        <f aca="true" t="shared" si="8" ref="BI120:BI128">IF(U120="nulová",N120,0)</f>
        <v>0</v>
      </c>
      <c r="BJ120" s="17" t="s">
        <v>85</v>
      </c>
      <c r="BK120" s="146">
        <f aca="true" t="shared" si="9" ref="BK120:BK128">ROUND(L120*K120,2)</f>
        <v>199</v>
      </c>
      <c r="BL120" s="17" t="s">
        <v>250</v>
      </c>
      <c r="BM120" s="17" t="s">
        <v>984</v>
      </c>
    </row>
    <row r="121" spans="2:65" s="1" customFormat="1" ht="31.5" customHeight="1">
      <c r="B121" s="137"/>
      <c r="C121" s="150" t="s">
        <v>206</v>
      </c>
      <c r="D121" s="150" t="s">
        <v>323</v>
      </c>
      <c r="E121" s="151" t="s">
        <v>985</v>
      </c>
      <c r="F121" s="222" t="s">
        <v>986</v>
      </c>
      <c r="G121" s="222"/>
      <c r="H121" s="222"/>
      <c r="I121" s="222"/>
      <c r="J121" s="152" t="s">
        <v>204</v>
      </c>
      <c r="K121" s="153">
        <v>13</v>
      </c>
      <c r="L121" s="223">
        <v>38.4</v>
      </c>
      <c r="M121" s="223"/>
      <c r="N121" s="223">
        <f t="shared" si="0"/>
        <v>499.2</v>
      </c>
      <c r="O121" s="211"/>
      <c r="P121" s="211"/>
      <c r="Q121" s="211"/>
      <c r="R121" s="142"/>
      <c r="T121" s="143" t="s">
        <v>5</v>
      </c>
      <c r="U121" s="40" t="s">
        <v>42</v>
      </c>
      <c r="V121" s="144">
        <v>0</v>
      </c>
      <c r="W121" s="144">
        <f t="shared" si="1"/>
        <v>0</v>
      </c>
      <c r="X121" s="144">
        <v>0.00036</v>
      </c>
      <c r="Y121" s="144">
        <f t="shared" si="2"/>
        <v>0.00468</v>
      </c>
      <c r="Z121" s="144">
        <v>0</v>
      </c>
      <c r="AA121" s="145">
        <f t="shared" si="3"/>
        <v>0</v>
      </c>
      <c r="AR121" s="17" t="s">
        <v>378</v>
      </c>
      <c r="AT121" s="17" t="s">
        <v>323</v>
      </c>
      <c r="AU121" s="17" t="s">
        <v>150</v>
      </c>
      <c r="AY121" s="17" t="s">
        <v>187</v>
      </c>
      <c r="BE121" s="146">
        <f t="shared" si="4"/>
        <v>499.2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85</v>
      </c>
      <c r="BK121" s="146">
        <f t="shared" si="9"/>
        <v>499.2</v>
      </c>
      <c r="BL121" s="17" t="s">
        <v>250</v>
      </c>
      <c r="BM121" s="17" t="s">
        <v>987</v>
      </c>
    </row>
    <row r="122" spans="2:65" s="1" customFormat="1" ht="31.5" customHeight="1">
      <c r="B122" s="137"/>
      <c r="C122" s="138" t="s">
        <v>210</v>
      </c>
      <c r="D122" s="138" t="s">
        <v>188</v>
      </c>
      <c r="E122" s="139" t="s">
        <v>988</v>
      </c>
      <c r="F122" s="210" t="s">
        <v>989</v>
      </c>
      <c r="G122" s="210"/>
      <c r="H122" s="210"/>
      <c r="I122" s="210"/>
      <c r="J122" s="140" t="s">
        <v>191</v>
      </c>
      <c r="K122" s="141">
        <v>5.67</v>
      </c>
      <c r="L122" s="211">
        <v>288.3</v>
      </c>
      <c r="M122" s="211"/>
      <c r="N122" s="211">
        <f t="shared" si="0"/>
        <v>1634.66</v>
      </c>
      <c r="O122" s="211"/>
      <c r="P122" s="211"/>
      <c r="Q122" s="211"/>
      <c r="R122" s="142"/>
      <c r="T122" s="143" t="s">
        <v>5</v>
      </c>
      <c r="U122" s="40" t="s">
        <v>42</v>
      </c>
      <c r="V122" s="144">
        <v>0.561</v>
      </c>
      <c r="W122" s="144">
        <f t="shared" si="1"/>
        <v>3.18087</v>
      </c>
      <c r="X122" s="144">
        <v>0.00372</v>
      </c>
      <c r="Y122" s="144">
        <f t="shared" si="2"/>
        <v>0.0210924</v>
      </c>
      <c r="Z122" s="144">
        <v>0</v>
      </c>
      <c r="AA122" s="145">
        <f t="shared" si="3"/>
        <v>0</v>
      </c>
      <c r="AR122" s="17" t="s">
        <v>250</v>
      </c>
      <c r="AT122" s="17" t="s">
        <v>188</v>
      </c>
      <c r="AU122" s="17" t="s">
        <v>150</v>
      </c>
      <c r="AY122" s="17" t="s">
        <v>187</v>
      </c>
      <c r="BE122" s="146">
        <f t="shared" si="4"/>
        <v>1634.66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85</v>
      </c>
      <c r="BK122" s="146">
        <f t="shared" si="9"/>
        <v>1634.66</v>
      </c>
      <c r="BL122" s="17" t="s">
        <v>250</v>
      </c>
      <c r="BM122" s="17" t="s">
        <v>990</v>
      </c>
    </row>
    <row r="123" spans="2:65" s="1" customFormat="1" ht="31.5" customHeight="1">
      <c r="B123" s="137"/>
      <c r="C123" s="150" t="s">
        <v>214</v>
      </c>
      <c r="D123" s="150" t="s">
        <v>323</v>
      </c>
      <c r="E123" s="151" t="s">
        <v>991</v>
      </c>
      <c r="F123" s="222" t="s">
        <v>992</v>
      </c>
      <c r="G123" s="222"/>
      <c r="H123" s="222"/>
      <c r="I123" s="222"/>
      <c r="J123" s="152" t="s">
        <v>191</v>
      </c>
      <c r="K123" s="153">
        <v>6.237</v>
      </c>
      <c r="L123" s="223">
        <v>403</v>
      </c>
      <c r="M123" s="223"/>
      <c r="N123" s="223">
        <f t="shared" si="0"/>
        <v>2513.51</v>
      </c>
      <c r="O123" s="211"/>
      <c r="P123" s="211"/>
      <c r="Q123" s="211"/>
      <c r="R123" s="142"/>
      <c r="T123" s="143" t="s">
        <v>5</v>
      </c>
      <c r="U123" s="40" t="s">
        <v>42</v>
      </c>
      <c r="V123" s="144">
        <v>0</v>
      </c>
      <c r="W123" s="144">
        <f t="shared" si="1"/>
        <v>0</v>
      </c>
      <c r="X123" s="144">
        <v>0.0192</v>
      </c>
      <c r="Y123" s="144">
        <f t="shared" si="2"/>
        <v>0.11975039999999999</v>
      </c>
      <c r="Z123" s="144">
        <v>0</v>
      </c>
      <c r="AA123" s="145">
        <f t="shared" si="3"/>
        <v>0</v>
      </c>
      <c r="AR123" s="17" t="s">
        <v>378</v>
      </c>
      <c r="AT123" s="17" t="s">
        <v>323</v>
      </c>
      <c r="AU123" s="17" t="s">
        <v>150</v>
      </c>
      <c r="AY123" s="17" t="s">
        <v>187</v>
      </c>
      <c r="BE123" s="146">
        <f t="shared" si="4"/>
        <v>2513.51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85</v>
      </c>
      <c r="BK123" s="146">
        <f t="shared" si="9"/>
        <v>2513.51</v>
      </c>
      <c r="BL123" s="17" t="s">
        <v>250</v>
      </c>
      <c r="BM123" s="17" t="s">
        <v>993</v>
      </c>
    </row>
    <row r="124" spans="2:65" s="1" customFormat="1" ht="31.5" customHeight="1">
      <c r="B124" s="137"/>
      <c r="C124" s="138" t="s">
        <v>219</v>
      </c>
      <c r="D124" s="138" t="s">
        <v>188</v>
      </c>
      <c r="E124" s="139" t="s">
        <v>994</v>
      </c>
      <c r="F124" s="210" t="s">
        <v>995</v>
      </c>
      <c r="G124" s="210"/>
      <c r="H124" s="210"/>
      <c r="I124" s="210"/>
      <c r="J124" s="140" t="s">
        <v>191</v>
      </c>
      <c r="K124" s="141">
        <v>5.67</v>
      </c>
      <c r="L124" s="211">
        <v>9.85</v>
      </c>
      <c r="M124" s="211"/>
      <c r="N124" s="211">
        <f t="shared" si="0"/>
        <v>55.85</v>
      </c>
      <c r="O124" s="211"/>
      <c r="P124" s="211"/>
      <c r="Q124" s="211"/>
      <c r="R124" s="142"/>
      <c r="T124" s="143" t="s">
        <v>5</v>
      </c>
      <c r="U124" s="40" t="s">
        <v>42</v>
      </c>
      <c r="V124" s="144">
        <v>0.03</v>
      </c>
      <c r="W124" s="144">
        <f t="shared" si="1"/>
        <v>0.1701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7" t="s">
        <v>250</v>
      </c>
      <c r="AT124" s="17" t="s">
        <v>188</v>
      </c>
      <c r="AU124" s="17" t="s">
        <v>150</v>
      </c>
      <c r="AY124" s="17" t="s">
        <v>187</v>
      </c>
      <c r="BE124" s="146">
        <f t="shared" si="4"/>
        <v>55.85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85</v>
      </c>
      <c r="BK124" s="146">
        <f t="shared" si="9"/>
        <v>55.85</v>
      </c>
      <c r="BL124" s="17" t="s">
        <v>250</v>
      </c>
      <c r="BM124" s="17" t="s">
        <v>996</v>
      </c>
    </row>
    <row r="125" spans="2:65" s="1" customFormat="1" ht="31.5" customHeight="1">
      <c r="B125" s="137"/>
      <c r="C125" s="138" t="s">
        <v>223</v>
      </c>
      <c r="D125" s="138" t="s">
        <v>188</v>
      </c>
      <c r="E125" s="139" t="s">
        <v>997</v>
      </c>
      <c r="F125" s="210" t="s">
        <v>998</v>
      </c>
      <c r="G125" s="210"/>
      <c r="H125" s="210"/>
      <c r="I125" s="210"/>
      <c r="J125" s="140" t="s">
        <v>191</v>
      </c>
      <c r="K125" s="141">
        <v>5.67</v>
      </c>
      <c r="L125" s="211">
        <v>32.85</v>
      </c>
      <c r="M125" s="211"/>
      <c r="N125" s="211">
        <f t="shared" si="0"/>
        <v>186.26</v>
      </c>
      <c r="O125" s="211"/>
      <c r="P125" s="211"/>
      <c r="Q125" s="211"/>
      <c r="R125" s="142"/>
      <c r="T125" s="143" t="s">
        <v>5</v>
      </c>
      <c r="U125" s="40" t="s">
        <v>42</v>
      </c>
      <c r="V125" s="144">
        <v>0.1</v>
      </c>
      <c r="W125" s="144">
        <f t="shared" si="1"/>
        <v>0.5670000000000001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7" t="s">
        <v>250</v>
      </c>
      <c r="AT125" s="17" t="s">
        <v>188</v>
      </c>
      <c r="AU125" s="17" t="s">
        <v>150</v>
      </c>
      <c r="AY125" s="17" t="s">
        <v>187</v>
      </c>
      <c r="BE125" s="146">
        <f t="shared" si="4"/>
        <v>186.26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85</v>
      </c>
      <c r="BK125" s="146">
        <f t="shared" si="9"/>
        <v>186.26</v>
      </c>
      <c r="BL125" s="17" t="s">
        <v>250</v>
      </c>
      <c r="BM125" s="17" t="s">
        <v>999</v>
      </c>
    </row>
    <row r="126" spans="2:65" s="1" customFormat="1" ht="22.5" customHeight="1">
      <c r="B126" s="137"/>
      <c r="C126" s="138" t="s">
        <v>227</v>
      </c>
      <c r="D126" s="138" t="s">
        <v>188</v>
      </c>
      <c r="E126" s="139" t="s">
        <v>1000</v>
      </c>
      <c r="F126" s="210" t="s">
        <v>1001</v>
      </c>
      <c r="G126" s="210"/>
      <c r="H126" s="210"/>
      <c r="I126" s="210"/>
      <c r="J126" s="140" t="s">
        <v>191</v>
      </c>
      <c r="K126" s="141">
        <v>5.67</v>
      </c>
      <c r="L126" s="211">
        <v>39.09</v>
      </c>
      <c r="M126" s="211"/>
      <c r="N126" s="211">
        <f t="shared" si="0"/>
        <v>221.64</v>
      </c>
      <c r="O126" s="211"/>
      <c r="P126" s="211"/>
      <c r="Q126" s="211"/>
      <c r="R126" s="142"/>
      <c r="T126" s="143" t="s">
        <v>5</v>
      </c>
      <c r="U126" s="40" t="s">
        <v>42</v>
      </c>
      <c r="V126" s="144">
        <v>0.044</v>
      </c>
      <c r="W126" s="144">
        <f t="shared" si="1"/>
        <v>0.24947999999999998</v>
      </c>
      <c r="X126" s="144">
        <v>0.0003</v>
      </c>
      <c r="Y126" s="144">
        <f t="shared" si="2"/>
        <v>0.0017009999999999998</v>
      </c>
      <c r="Z126" s="144">
        <v>0</v>
      </c>
      <c r="AA126" s="145">
        <f t="shared" si="3"/>
        <v>0</v>
      </c>
      <c r="AR126" s="17" t="s">
        <v>250</v>
      </c>
      <c r="AT126" s="17" t="s">
        <v>188</v>
      </c>
      <c r="AU126" s="17" t="s">
        <v>150</v>
      </c>
      <c r="AY126" s="17" t="s">
        <v>187</v>
      </c>
      <c r="BE126" s="146">
        <f t="shared" si="4"/>
        <v>221.64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85</v>
      </c>
      <c r="BK126" s="146">
        <f t="shared" si="9"/>
        <v>221.64</v>
      </c>
      <c r="BL126" s="17" t="s">
        <v>250</v>
      </c>
      <c r="BM126" s="17" t="s">
        <v>1002</v>
      </c>
    </row>
    <row r="127" spans="2:65" s="1" customFormat="1" ht="31.5" customHeight="1">
      <c r="B127" s="137"/>
      <c r="C127" s="138" t="s">
        <v>231</v>
      </c>
      <c r="D127" s="138" t="s">
        <v>188</v>
      </c>
      <c r="E127" s="139" t="s">
        <v>1003</v>
      </c>
      <c r="F127" s="210" t="s">
        <v>1004</v>
      </c>
      <c r="G127" s="210"/>
      <c r="H127" s="210"/>
      <c r="I127" s="210"/>
      <c r="J127" s="140" t="s">
        <v>217</v>
      </c>
      <c r="K127" s="141">
        <v>0.148</v>
      </c>
      <c r="L127" s="211">
        <v>466.97</v>
      </c>
      <c r="M127" s="211"/>
      <c r="N127" s="211">
        <f t="shared" si="0"/>
        <v>69.11</v>
      </c>
      <c r="O127" s="211"/>
      <c r="P127" s="211"/>
      <c r="Q127" s="211"/>
      <c r="R127" s="142"/>
      <c r="T127" s="143" t="s">
        <v>5</v>
      </c>
      <c r="U127" s="40" t="s">
        <v>42</v>
      </c>
      <c r="V127" s="144">
        <v>1.598</v>
      </c>
      <c r="W127" s="144">
        <f t="shared" si="1"/>
        <v>0.236504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250</v>
      </c>
      <c r="AT127" s="17" t="s">
        <v>188</v>
      </c>
      <c r="AU127" s="17" t="s">
        <v>150</v>
      </c>
      <c r="AY127" s="17" t="s">
        <v>187</v>
      </c>
      <c r="BE127" s="146">
        <f t="shared" si="4"/>
        <v>69.11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85</v>
      </c>
      <c r="BK127" s="146">
        <f t="shared" si="9"/>
        <v>69.11</v>
      </c>
      <c r="BL127" s="17" t="s">
        <v>250</v>
      </c>
      <c r="BM127" s="17" t="s">
        <v>1005</v>
      </c>
    </row>
    <row r="128" spans="2:65" s="1" customFormat="1" ht="31.5" customHeight="1">
      <c r="B128" s="137"/>
      <c r="C128" s="138" t="s">
        <v>235</v>
      </c>
      <c r="D128" s="138" t="s">
        <v>188</v>
      </c>
      <c r="E128" s="139" t="s">
        <v>1006</v>
      </c>
      <c r="F128" s="210" t="s">
        <v>1007</v>
      </c>
      <c r="G128" s="210"/>
      <c r="H128" s="210"/>
      <c r="I128" s="210"/>
      <c r="J128" s="140" t="s">
        <v>217</v>
      </c>
      <c r="K128" s="141">
        <v>0.148</v>
      </c>
      <c r="L128" s="211">
        <v>333.14</v>
      </c>
      <c r="M128" s="211"/>
      <c r="N128" s="211">
        <f t="shared" si="0"/>
        <v>49.3</v>
      </c>
      <c r="O128" s="211"/>
      <c r="P128" s="211"/>
      <c r="Q128" s="211"/>
      <c r="R128" s="142"/>
      <c r="T128" s="143" t="s">
        <v>5</v>
      </c>
      <c r="U128" s="40" t="s">
        <v>42</v>
      </c>
      <c r="V128" s="144">
        <v>1.14</v>
      </c>
      <c r="W128" s="144">
        <f t="shared" si="1"/>
        <v>0.16871999999999998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250</v>
      </c>
      <c r="AT128" s="17" t="s">
        <v>188</v>
      </c>
      <c r="AU128" s="17" t="s">
        <v>150</v>
      </c>
      <c r="AY128" s="17" t="s">
        <v>187</v>
      </c>
      <c r="BE128" s="146">
        <f t="shared" si="4"/>
        <v>49.3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85</v>
      </c>
      <c r="BK128" s="146">
        <f t="shared" si="9"/>
        <v>49.3</v>
      </c>
      <c r="BL128" s="17" t="s">
        <v>250</v>
      </c>
      <c r="BM128" s="17" t="s">
        <v>1008</v>
      </c>
    </row>
    <row r="129" spans="2:63" s="9" customFormat="1" ht="29.85" customHeight="1">
      <c r="B129" s="126"/>
      <c r="C129" s="127"/>
      <c r="D129" s="136" t="s">
        <v>976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17">
        <f>BK129</f>
        <v>91352.28</v>
      </c>
      <c r="O129" s="218"/>
      <c r="P129" s="218"/>
      <c r="Q129" s="218"/>
      <c r="R129" s="129"/>
      <c r="T129" s="130"/>
      <c r="U129" s="127"/>
      <c r="V129" s="127"/>
      <c r="W129" s="131">
        <f>SUM(W130:W135)</f>
        <v>48.658446999999995</v>
      </c>
      <c r="X129" s="127"/>
      <c r="Y129" s="131">
        <f>SUM(Y130:Y135)</f>
        <v>0.7732521</v>
      </c>
      <c r="Z129" s="127"/>
      <c r="AA129" s="132">
        <f>SUM(AA130:AA135)</f>
        <v>0</v>
      </c>
      <c r="AR129" s="133" t="s">
        <v>150</v>
      </c>
      <c r="AT129" s="134" t="s">
        <v>76</v>
      </c>
      <c r="AU129" s="134" t="s">
        <v>85</v>
      </c>
      <c r="AY129" s="133" t="s">
        <v>187</v>
      </c>
      <c r="BK129" s="135">
        <f>SUM(BK130:BK135)</f>
        <v>91352.28</v>
      </c>
    </row>
    <row r="130" spans="2:65" s="1" customFormat="1" ht="22.5" customHeight="1">
      <c r="B130" s="137"/>
      <c r="C130" s="138" t="s">
        <v>239</v>
      </c>
      <c r="D130" s="138" t="s">
        <v>188</v>
      </c>
      <c r="E130" s="139" t="s">
        <v>1009</v>
      </c>
      <c r="F130" s="210" t="s">
        <v>1010</v>
      </c>
      <c r="G130" s="210"/>
      <c r="H130" s="210"/>
      <c r="I130" s="210"/>
      <c r="J130" s="140" t="s">
        <v>191</v>
      </c>
      <c r="K130" s="141">
        <v>68.49</v>
      </c>
      <c r="L130" s="211">
        <v>2.92</v>
      </c>
      <c r="M130" s="211"/>
      <c r="N130" s="211">
        <f aca="true" t="shared" si="10" ref="N130:N135">ROUND(L130*K130,2)</f>
        <v>199.99</v>
      </c>
      <c r="O130" s="211"/>
      <c r="P130" s="211"/>
      <c r="Q130" s="211"/>
      <c r="R130" s="142"/>
      <c r="T130" s="143" t="s">
        <v>5</v>
      </c>
      <c r="U130" s="40" t="s">
        <v>42</v>
      </c>
      <c r="V130" s="144">
        <v>0.01</v>
      </c>
      <c r="W130" s="144">
        <f aca="true" t="shared" si="11" ref="W130:W135">V130*K130</f>
        <v>0.6849</v>
      </c>
      <c r="X130" s="144">
        <v>0</v>
      </c>
      <c r="Y130" s="144">
        <f aca="true" t="shared" si="12" ref="Y130:Y135">X130*K130</f>
        <v>0</v>
      </c>
      <c r="Z130" s="144">
        <v>0</v>
      </c>
      <c r="AA130" s="145">
        <f aca="true" t="shared" si="13" ref="AA130:AA135">Z130*K130</f>
        <v>0</v>
      </c>
      <c r="AR130" s="17" t="s">
        <v>250</v>
      </c>
      <c r="AT130" s="17" t="s">
        <v>188</v>
      </c>
      <c r="AU130" s="17" t="s">
        <v>150</v>
      </c>
      <c r="AY130" s="17" t="s">
        <v>187</v>
      </c>
      <c r="BE130" s="146">
        <f aca="true" t="shared" si="14" ref="BE130:BE135">IF(U130="základní",N130,0)</f>
        <v>199.99</v>
      </c>
      <c r="BF130" s="146">
        <f aca="true" t="shared" si="15" ref="BF130:BF135">IF(U130="snížená",N130,0)</f>
        <v>0</v>
      </c>
      <c r="BG130" s="146">
        <f aca="true" t="shared" si="16" ref="BG130:BG135">IF(U130="zákl. přenesená",N130,0)</f>
        <v>0</v>
      </c>
      <c r="BH130" s="146">
        <f aca="true" t="shared" si="17" ref="BH130:BH135">IF(U130="sníž. přenesená",N130,0)</f>
        <v>0</v>
      </c>
      <c r="BI130" s="146">
        <f aca="true" t="shared" si="18" ref="BI130:BI135">IF(U130="nulová",N130,0)</f>
        <v>0</v>
      </c>
      <c r="BJ130" s="17" t="s">
        <v>85</v>
      </c>
      <c r="BK130" s="146">
        <f aca="true" t="shared" si="19" ref="BK130:BK135">ROUND(L130*K130,2)</f>
        <v>199.99</v>
      </c>
      <c r="BL130" s="17" t="s">
        <v>250</v>
      </c>
      <c r="BM130" s="17" t="s">
        <v>1011</v>
      </c>
    </row>
    <row r="131" spans="2:65" s="1" customFormat="1" ht="31.5" customHeight="1">
      <c r="B131" s="137"/>
      <c r="C131" s="138" t="s">
        <v>243</v>
      </c>
      <c r="D131" s="138" t="s">
        <v>188</v>
      </c>
      <c r="E131" s="139" t="s">
        <v>1012</v>
      </c>
      <c r="F131" s="210" t="s">
        <v>1013</v>
      </c>
      <c r="G131" s="210"/>
      <c r="H131" s="210"/>
      <c r="I131" s="210"/>
      <c r="J131" s="140" t="s">
        <v>191</v>
      </c>
      <c r="K131" s="141">
        <v>68.49</v>
      </c>
      <c r="L131" s="211">
        <v>520.8</v>
      </c>
      <c r="M131" s="211"/>
      <c r="N131" s="211">
        <f t="shared" si="10"/>
        <v>35669.59</v>
      </c>
      <c r="O131" s="211"/>
      <c r="P131" s="211"/>
      <c r="Q131" s="211"/>
      <c r="R131" s="142"/>
      <c r="T131" s="143" t="s">
        <v>5</v>
      </c>
      <c r="U131" s="40" t="s">
        <v>42</v>
      </c>
      <c r="V131" s="144">
        <v>0.207</v>
      </c>
      <c r="W131" s="144">
        <f t="shared" si="11"/>
        <v>14.177429999999998</v>
      </c>
      <c r="X131" s="144">
        <v>0.00755</v>
      </c>
      <c r="Y131" s="144">
        <f t="shared" si="12"/>
        <v>0.5170994999999999</v>
      </c>
      <c r="Z131" s="144">
        <v>0</v>
      </c>
      <c r="AA131" s="145">
        <f t="shared" si="13"/>
        <v>0</v>
      </c>
      <c r="AR131" s="17" t="s">
        <v>250</v>
      </c>
      <c r="AT131" s="17" t="s">
        <v>188</v>
      </c>
      <c r="AU131" s="17" t="s">
        <v>150</v>
      </c>
      <c r="AY131" s="17" t="s">
        <v>187</v>
      </c>
      <c r="BE131" s="146">
        <f t="shared" si="14"/>
        <v>35669.59</v>
      </c>
      <c r="BF131" s="146">
        <f t="shared" si="15"/>
        <v>0</v>
      </c>
      <c r="BG131" s="146">
        <f t="shared" si="16"/>
        <v>0</v>
      </c>
      <c r="BH131" s="146">
        <f t="shared" si="17"/>
        <v>0</v>
      </c>
      <c r="BI131" s="146">
        <f t="shared" si="18"/>
        <v>0</v>
      </c>
      <c r="BJ131" s="17" t="s">
        <v>85</v>
      </c>
      <c r="BK131" s="146">
        <f t="shared" si="19"/>
        <v>35669.59</v>
      </c>
      <c r="BL131" s="17" t="s">
        <v>250</v>
      </c>
      <c r="BM131" s="17" t="s">
        <v>1014</v>
      </c>
    </row>
    <row r="132" spans="2:65" s="1" customFormat="1" ht="31.5" customHeight="1">
      <c r="B132" s="137"/>
      <c r="C132" s="138" t="s">
        <v>11</v>
      </c>
      <c r="D132" s="138" t="s">
        <v>188</v>
      </c>
      <c r="E132" s="139" t="s">
        <v>1015</v>
      </c>
      <c r="F132" s="210" t="s">
        <v>1016</v>
      </c>
      <c r="G132" s="210"/>
      <c r="H132" s="210"/>
      <c r="I132" s="210"/>
      <c r="J132" s="140" t="s">
        <v>191</v>
      </c>
      <c r="K132" s="141">
        <v>68.49</v>
      </c>
      <c r="L132" s="211">
        <v>240.72</v>
      </c>
      <c r="M132" s="211"/>
      <c r="N132" s="211">
        <f t="shared" si="10"/>
        <v>16486.91</v>
      </c>
      <c r="O132" s="211"/>
      <c r="P132" s="211"/>
      <c r="Q132" s="211"/>
      <c r="R132" s="142"/>
      <c r="T132" s="143" t="s">
        <v>5</v>
      </c>
      <c r="U132" s="40" t="s">
        <v>42</v>
      </c>
      <c r="V132" s="144">
        <v>0.204</v>
      </c>
      <c r="W132" s="144">
        <f t="shared" si="11"/>
        <v>13.971959999999997</v>
      </c>
      <c r="X132" s="144">
        <v>0.00054</v>
      </c>
      <c r="Y132" s="144">
        <f t="shared" si="12"/>
        <v>0.0369846</v>
      </c>
      <c r="Z132" s="144">
        <v>0</v>
      </c>
      <c r="AA132" s="145">
        <f t="shared" si="13"/>
        <v>0</v>
      </c>
      <c r="AR132" s="17" t="s">
        <v>250</v>
      </c>
      <c r="AT132" s="17" t="s">
        <v>188</v>
      </c>
      <c r="AU132" s="17" t="s">
        <v>150</v>
      </c>
      <c r="AY132" s="17" t="s">
        <v>187</v>
      </c>
      <c r="BE132" s="146">
        <f t="shared" si="14"/>
        <v>16486.91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7" t="s">
        <v>85</v>
      </c>
      <c r="BK132" s="146">
        <f t="shared" si="19"/>
        <v>16486.91</v>
      </c>
      <c r="BL132" s="17" t="s">
        <v>250</v>
      </c>
      <c r="BM132" s="17" t="s">
        <v>1017</v>
      </c>
    </row>
    <row r="133" spans="2:65" s="1" customFormat="1" ht="31.5" customHeight="1">
      <c r="B133" s="137"/>
      <c r="C133" s="138" t="s">
        <v>250</v>
      </c>
      <c r="D133" s="138" t="s">
        <v>188</v>
      </c>
      <c r="E133" s="139" t="s">
        <v>1018</v>
      </c>
      <c r="F133" s="210" t="s">
        <v>1019</v>
      </c>
      <c r="G133" s="210"/>
      <c r="H133" s="210"/>
      <c r="I133" s="210"/>
      <c r="J133" s="140" t="s">
        <v>191</v>
      </c>
      <c r="K133" s="141">
        <v>68.49</v>
      </c>
      <c r="L133" s="211">
        <v>560.76</v>
      </c>
      <c r="M133" s="211"/>
      <c r="N133" s="211">
        <f t="shared" si="10"/>
        <v>38406.45</v>
      </c>
      <c r="O133" s="211"/>
      <c r="P133" s="211"/>
      <c r="Q133" s="211"/>
      <c r="R133" s="142"/>
      <c r="T133" s="143" t="s">
        <v>5</v>
      </c>
      <c r="U133" s="40" t="s">
        <v>42</v>
      </c>
      <c r="V133" s="144">
        <v>0.26</v>
      </c>
      <c r="W133" s="144">
        <f t="shared" si="11"/>
        <v>17.807399999999998</v>
      </c>
      <c r="X133" s="144">
        <v>0.0032</v>
      </c>
      <c r="Y133" s="144">
        <f t="shared" si="12"/>
        <v>0.219168</v>
      </c>
      <c r="Z133" s="144">
        <v>0</v>
      </c>
      <c r="AA133" s="145">
        <f t="shared" si="13"/>
        <v>0</v>
      </c>
      <c r="AR133" s="17" t="s">
        <v>250</v>
      </c>
      <c r="AT133" s="17" t="s">
        <v>188</v>
      </c>
      <c r="AU133" s="17" t="s">
        <v>150</v>
      </c>
      <c r="AY133" s="17" t="s">
        <v>187</v>
      </c>
      <c r="BE133" s="146">
        <f t="shared" si="14"/>
        <v>38406.45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85</v>
      </c>
      <c r="BK133" s="146">
        <f t="shared" si="19"/>
        <v>38406.45</v>
      </c>
      <c r="BL133" s="17" t="s">
        <v>250</v>
      </c>
      <c r="BM133" s="17" t="s">
        <v>1020</v>
      </c>
    </row>
    <row r="134" spans="2:65" s="1" customFormat="1" ht="31.5" customHeight="1">
      <c r="B134" s="137"/>
      <c r="C134" s="138" t="s">
        <v>254</v>
      </c>
      <c r="D134" s="138" t="s">
        <v>188</v>
      </c>
      <c r="E134" s="139" t="s">
        <v>1021</v>
      </c>
      <c r="F134" s="210" t="s">
        <v>1022</v>
      </c>
      <c r="G134" s="210"/>
      <c r="H134" s="210"/>
      <c r="I134" s="210"/>
      <c r="J134" s="140" t="s">
        <v>217</v>
      </c>
      <c r="K134" s="141">
        <v>0.773</v>
      </c>
      <c r="L134" s="211">
        <v>438.04</v>
      </c>
      <c r="M134" s="211"/>
      <c r="N134" s="211">
        <f t="shared" si="10"/>
        <v>338.6</v>
      </c>
      <c r="O134" s="211"/>
      <c r="P134" s="211"/>
      <c r="Q134" s="211"/>
      <c r="R134" s="142"/>
      <c r="T134" s="143" t="s">
        <v>5</v>
      </c>
      <c r="U134" s="40" t="s">
        <v>42</v>
      </c>
      <c r="V134" s="144">
        <v>1.499</v>
      </c>
      <c r="W134" s="144">
        <f t="shared" si="11"/>
        <v>1.158727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7" t="s">
        <v>250</v>
      </c>
      <c r="AT134" s="17" t="s">
        <v>188</v>
      </c>
      <c r="AU134" s="17" t="s">
        <v>150</v>
      </c>
      <c r="AY134" s="17" t="s">
        <v>187</v>
      </c>
      <c r="BE134" s="146">
        <f t="shared" si="14"/>
        <v>338.6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85</v>
      </c>
      <c r="BK134" s="146">
        <f t="shared" si="19"/>
        <v>338.6</v>
      </c>
      <c r="BL134" s="17" t="s">
        <v>250</v>
      </c>
      <c r="BM134" s="17" t="s">
        <v>1023</v>
      </c>
    </row>
    <row r="135" spans="2:65" s="1" customFormat="1" ht="31.5" customHeight="1">
      <c r="B135" s="137"/>
      <c r="C135" s="138" t="s">
        <v>258</v>
      </c>
      <c r="D135" s="138" t="s">
        <v>188</v>
      </c>
      <c r="E135" s="139" t="s">
        <v>1024</v>
      </c>
      <c r="F135" s="210" t="s">
        <v>1025</v>
      </c>
      <c r="G135" s="210"/>
      <c r="H135" s="210"/>
      <c r="I135" s="210"/>
      <c r="J135" s="140" t="s">
        <v>217</v>
      </c>
      <c r="K135" s="141">
        <v>0.773</v>
      </c>
      <c r="L135" s="211">
        <v>324.37</v>
      </c>
      <c r="M135" s="211"/>
      <c r="N135" s="211">
        <f t="shared" si="10"/>
        <v>250.74</v>
      </c>
      <c r="O135" s="211"/>
      <c r="P135" s="211"/>
      <c r="Q135" s="211"/>
      <c r="R135" s="142"/>
      <c r="T135" s="143" t="s">
        <v>5</v>
      </c>
      <c r="U135" s="147" t="s">
        <v>42</v>
      </c>
      <c r="V135" s="148">
        <v>1.11</v>
      </c>
      <c r="W135" s="148">
        <f t="shared" si="11"/>
        <v>0.8580300000000001</v>
      </c>
      <c r="X135" s="148">
        <v>0</v>
      </c>
      <c r="Y135" s="148">
        <f t="shared" si="12"/>
        <v>0</v>
      </c>
      <c r="Z135" s="148">
        <v>0</v>
      </c>
      <c r="AA135" s="149">
        <f t="shared" si="13"/>
        <v>0</v>
      </c>
      <c r="AR135" s="17" t="s">
        <v>250</v>
      </c>
      <c r="AT135" s="17" t="s">
        <v>188</v>
      </c>
      <c r="AU135" s="17" t="s">
        <v>150</v>
      </c>
      <c r="AY135" s="17" t="s">
        <v>187</v>
      </c>
      <c r="BE135" s="146">
        <f t="shared" si="14"/>
        <v>250.74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85</v>
      </c>
      <c r="BK135" s="146">
        <f t="shared" si="19"/>
        <v>250.74</v>
      </c>
      <c r="BL135" s="17" t="s">
        <v>250</v>
      </c>
      <c r="BM135" s="17" t="s">
        <v>1026</v>
      </c>
    </row>
    <row r="136" spans="2:18" s="1" customFormat="1" ht="6.95" customHeight="1"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</sheetData>
  <mergeCells count="113">
    <mergeCell ref="H1:K1"/>
    <mergeCell ref="S2:AC2"/>
    <mergeCell ref="F134:I134"/>
    <mergeCell ref="L134:M134"/>
    <mergeCell ref="N134:Q134"/>
    <mergeCell ref="F135:I135"/>
    <mergeCell ref="L135:M135"/>
    <mergeCell ref="N135:Q135"/>
    <mergeCell ref="N113:Q113"/>
    <mergeCell ref="N114:Q114"/>
    <mergeCell ref="N115:Q115"/>
    <mergeCell ref="N119:Q11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7:I117"/>
    <mergeCell ref="L117:M117"/>
    <mergeCell ref="N117:Q117"/>
    <mergeCell ref="F118:I118"/>
    <mergeCell ref="L118:M118"/>
    <mergeCell ref="N118:Q118"/>
    <mergeCell ref="F120:I120"/>
    <mergeCell ref="L120:M120"/>
    <mergeCell ref="N120:Q120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Dana-PC\Dana</dc:creator>
  <cp:keywords/>
  <dc:description/>
  <cp:lastModifiedBy>Dana</cp:lastModifiedBy>
  <dcterms:created xsi:type="dcterms:W3CDTF">2017-01-15T20:27:54Z</dcterms:created>
  <dcterms:modified xsi:type="dcterms:W3CDTF">2017-01-15T20:28:04Z</dcterms:modified>
  <cp:category/>
  <cp:version/>
  <cp:contentType/>
  <cp:contentStatus/>
</cp:coreProperties>
</file>